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570" windowHeight="7965" activeTab="0"/>
  </bookViews>
  <sheets>
    <sheet name="КНВК№5" sheetId="1" r:id="rId1"/>
  </sheets>
  <definedNames>
    <definedName name="_xlnm.Print_Area" localSheetId="0">'КНВК№5'!$A$1:$AA$46</definedName>
    <definedName name="с1">#REF!</definedName>
  </definedNames>
  <calcPr fullCalcOnLoad="1"/>
</workbook>
</file>

<file path=xl/sharedStrings.xml><?xml version="1.0" encoding="utf-8"?>
<sst xmlns="http://schemas.openxmlformats.org/spreadsheetml/2006/main" count="174" uniqueCount="80">
  <si>
    <t>КЕКВ</t>
  </si>
  <si>
    <t>січень 2018</t>
  </si>
  <si>
    <t>лютий 2018</t>
  </si>
  <si>
    <t>березень 2018</t>
  </si>
  <si>
    <t>квітень 2018</t>
  </si>
  <si>
    <t>травень 2018</t>
  </si>
  <si>
    <t>червень 2018</t>
  </si>
  <si>
    <t>липень 2018</t>
  </si>
  <si>
    <t>серпень 2018</t>
  </si>
  <si>
    <t>вересень 2018</t>
  </si>
  <si>
    <t>жовтень 2018</t>
  </si>
  <si>
    <t>листопад 2018</t>
  </si>
  <si>
    <t>грудень 2018</t>
  </si>
  <si>
    <t xml:space="preserve">Разом по ЗОШ </t>
  </si>
  <si>
    <t>Канцтовари</t>
  </si>
  <si>
    <t>Періодичні видання</t>
  </si>
  <si>
    <t>Документи про освіту, бланки, класні журнали</t>
  </si>
  <si>
    <t>Годинники</t>
  </si>
  <si>
    <t>Лампи</t>
  </si>
  <si>
    <t>Фільтри для води</t>
  </si>
  <si>
    <t>Вогнегасники</t>
  </si>
  <si>
    <t>Спортінвентар</t>
  </si>
  <si>
    <t>Меблі</t>
  </si>
  <si>
    <t>Дошка магнітна</t>
  </si>
  <si>
    <t>Посуд</t>
  </si>
  <si>
    <t>Штампи, печатки</t>
  </si>
  <si>
    <t>Дидактичний матеріал, стенди</t>
  </si>
  <si>
    <t>Будівельні матеріали та сантехвироби</t>
  </si>
  <si>
    <t>Господарські товари (замки, фурнітура та інше)</t>
  </si>
  <si>
    <t>Фасадна вивіска</t>
  </si>
  <si>
    <t>Поточний ремонт комп.техніки та обладнання</t>
  </si>
  <si>
    <t>Інтернет</t>
  </si>
  <si>
    <t>Атестація робочих місць</t>
  </si>
  <si>
    <t>Охорона</t>
  </si>
  <si>
    <t>Зв`язок</t>
  </si>
  <si>
    <t>Заправка картриджів</t>
  </si>
  <si>
    <t>Вивіз сміття</t>
  </si>
  <si>
    <t>Перезарядка вогнегасників</t>
  </si>
  <si>
    <t>Повірка лічильників</t>
  </si>
  <si>
    <t>Супроводження програмного забезпечення</t>
  </si>
  <si>
    <t>Інше</t>
  </si>
  <si>
    <t>сума, грн.</t>
  </si>
  <si>
    <t>примітки</t>
  </si>
  <si>
    <t>Х</t>
  </si>
  <si>
    <t>Електротовари</t>
  </si>
  <si>
    <r>
      <t>Форма (</t>
    </r>
    <r>
      <rPr>
        <b/>
        <sz val="12"/>
        <rFont val="Arial Cyr"/>
        <family val="0"/>
      </rPr>
      <t>спортивна/шкільна</t>
    </r>
    <r>
      <rPr>
        <b/>
        <sz val="14"/>
        <rFont val="Arial Cyr"/>
        <family val="0"/>
      </rPr>
      <t>)</t>
    </r>
  </si>
  <si>
    <r>
      <t xml:space="preserve">Акустична апаратура </t>
    </r>
    <r>
      <rPr>
        <b/>
        <sz val="12"/>
        <rFont val="Arial Cyr"/>
        <family val="0"/>
      </rPr>
      <t>(колонки, мікрофони</t>
    </r>
    <r>
      <rPr>
        <b/>
        <sz val="14"/>
        <rFont val="Arial Cyr"/>
        <family val="0"/>
      </rPr>
      <t>)</t>
    </r>
  </si>
  <si>
    <r>
      <t>Комп`ютерне обладнання (</t>
    </r>
    <r>
      <rPr>
        <b/>
        <sz val="12"/>
        <rFont val="Arial Cyr"/>
        <family val="0"/>
      </rPr>
      <t>ПК, комплектуючі, принтери, проектори)</t>
    </r>
  </si>
  <si>
    <t>Кронування дерев</t>
  </si>
  <si>
    <t>Вікна, двері</t>
  </si>
  <si>
    <t>Тюль, штори, жалюзі</t>
  </si>
  <si>
    <t xml:space="preserve">Всього факт 2210 </t>
  </si>
  <si>
    <t>ПЛАН 2210</t>
  </si>
  <si>
    <t>РІЗНИЦЯ 2210</t>
  </si>
  <si>
    <t>ПЛАН 2240</t>
  </si>
  <si>
    <t>РІЗНИЦЯ 2240</t>
  </si>
  <si>
    <t>Всього по факт 2240</t>
  </si>
  <si>
    <t>Одяг (робочий, сукні концертні)</t>
  </si>
  <si>
    <t>(пожежний інвентар)</t>
  </si>
  <si>
    <t>(ігри)</t>
  </si>
  <si>
    <t>(миючі засоби)</t>
  </si>
  <si>
    <t xml:space="preserve">Кременчуцький навчально-виховний комплекс «Загальноосвітня школа І ступеня – різнопрофільна гімназія» №5 імені Т.Г. Шевченка </t>
  </si>
  <si>
    <t xml:space="preserve">повірка вагів, тонометрів, гігрометрів, гирь, монтаж локальної мережі, аналіз та дослідження води, промивання каналізаційної мережі </t>
  </si>
  <si>
    <t>мантаж локальної мережі, поточний ремонт електричного обладнання, послуги з опорядження поверхонь стель, видача ТУ на реконструкцію системи опалення</t>
  </si>
  <si>
    <t xml:space="preserve">квіти (посадковий матеріал) </t>
  </si>
  <si>
    <t>Ключі для підписання з ліцензією</t>
  </si>
  <si>
    <t>аналіз та дослідження води, зберігання підручників, обробка анкет випускників, виготовлення тех.паспорту,технічне обслуговування обладнання, транспортні витрати, технічна експертиза, дератизація, дезинсекція</t>
  </si>
  <si>
    <t>годинники, атестати</t>
  </si>
  <si>
    <t>поточний ренмонт внутрішніх приміщень, послуги по перевірці вент.каналів</t>
  </si>
  <si>
    <t>двері,фурнітура</t>
  </si>
  <si>
    <t>килим,журнали, бланки, грамоти, двері протипожежні</t>
  </si>
  <si>
    <t>поточний ренмонт внутрішніх приміщень, послуги по вимірюванню опору розтікання заземлюючих пристроїв, опору ізоляції електрообладнання, доставка, юридичні послуги,  встановлення програмного продукту, транспортні послуги,поточний ремонт електричного обладнання, технічне обслуговування холодильника, навчання</t>
  </si>
  <si>
    <t>миючі засоби</t>
  </si>
  <si>
    <t>подушка для стула, вода, килим</t>
  </si>
  <si>
    <t>аналіз та дослідження води, поточний ремонт та серв.обслуг питн.фонтанчика</t>
  </si>
  <si>
    <t>дод.кошти</t>
  </si>
  <si>
    <t>послуги по підключенню жаровочної шафи, Розробка та узгодження проектно-технічної документації з підключення жарової шафи, послуги по комплектації та зберіганню підручників, послуги з монтажу світильників, дезінсекція,крс школа</t>
  </si>
  <si>
    <t>вода питна</t>
  </si>
  <si>
    <t>додаткові кошти</t>
  </si>
  <si>
    <t>додаткові кошти, іклюз.навч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</si>
</sst>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93" formatCode="#,##0.00_ ;\-#,##0.00\ "/>
    <numFmt numFmtId="212" formatCode="0.00_ ;[Red]\-0.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i/>
      <sz val="18"/>
      <color indexed="12"/>
      <name val="Arial Cyr"/>
      <family val="0"/>
    </font>
    <font>
      <sz val="12"/>
      <name val="Arial Cyr"/>
      <family val="0"/>
    </font>
    <font>
      <b/>
      <i/>
      <sz val="20"/>
      <color indexed="12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i/>
      <sz val="14"/>
      <color indexed="12"/>
      <name val="Arial Cyr"/>
      <family val="0"/>
    </font>
    <font>
      <b/>
      <sz val="8"/>
      <name val="Arial Cyr"/>
      <family val="0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24" borderId="10" xfId="0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2" fillId="25" borderId="10" xfId="0" applyNumberFormat="1" applyFont="1" applyFill="1" applyBorder="1" applyAlignment="1">
      <alignment/>
    </xf>
    <xf numFmtId="2" fontId="24" fillId="25" borderId="1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2" fontId="22" fillId="25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/>
    </xf>
    <xf numFmtId="0" fontId="26" fillId="0" borderId="11" xfId="0" applyNumberFormat="1" applyFont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29" fillId="24" borderId="10" xfId="0" applyNumberFormat="1" applyFont="1" applyFill="1" applyBorder="1" applyAlignment="1">
      <alignment/>
    </xf>
    <xf numFmtId="2" fontId="22" fillId="7" borderId="10" xfId="0" applyNumberFormat="1" applyFont="1" applyFill="1" applyBorder="1" applyAlignment="1">
      <alignment/>
    </xf>
    <xf numFmtId="2" fontId="24" fillId="7" borderId="10" xfId="0" applyNumberFormat="1" applyFont="1" applyFill="1" applyBorder="1" applyAlignment="1">
      <alignment/>
    </xf>
    <xf numFmtId="2" fontId="21" fillId="7" borderId="10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93" fontId="25" fillId="0" borderId="10" xfId="43" applyNumberFormat="1" applyFont="1" applyFill="1" applyBorder="1" applyAlignment="1">
      <alignment/>
    </xf>
    <xf numFmtId="2" fontId="30" fillId="25" borderId="10" xfId="0" applyNumberFormat="1" applyFont="1" applyFill="1" applyBorder="1" applyAlignment="1">
      <alignment horizontal="center" wrapText="1"/>
    </xf>
    <xf numFmtId="2" fontId="20" fillId="7" borderId="10" xfId="0" applyNumberFormat="1" applyFont="1" applyFill="1" applyBorder="1" applyAlignment="1">
      <alignment wrapText="1"/>
    </xf>
    <xf numFmtId="49" fontId="23" fillId="0" borderId="12" xfId="0" applyNumberFormat="1" applyFont="1" applyBorder="1" applyAlignment="1">
      <alignment horizontal="center" vertical="center" textRotation="90" wrapText="1"/>
    </xf>
    <xf numFmtId="49" fontId="23" fillId="0" borderId="13" xfId="0" applyNumberFormat="1" applyFont="1" applyBorder="1" applyAlignment="1">
      <alignment horizontal="center" vertical="center" textRotation="90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212" fontId="22" fillId="0" borderId="12" xfId="0" applyNumberFormat="1" applyFont="1" applyBorder="1" applyAlignment="1">
      <alignment/>
    </xf>
    <xf numFmtId="212" fontId="22" fillId="0" borderId="13" xfId="0" applyNumberFormat="1" applyFont="1" applyBorder="1" applyAlignment="1">
      <alignment/>
    </xf>
    <xf numFmtId="212" fontId="22" fillId="0" borderId="12" xfId="0" applyNumberFormat="1" applyFont="1" applyBorder="1" applyAlignment="1">
      <alignment wrapText="1"/>
    </xf>
    <xf numFmtId="212" fontId="22" fillId="0" borderId="13" xfId="0" applyNumberFormat="1" applyFont="1" applyBorder="1" applyAlignment="1">
      <alignment wrapText="1"/>
    </xf>
    <xf numFmtId="212" fontId="22" fillId="0" borderId="12" xfId="0" applyNumberFormat="1" applyFont="1" applyBorder="1" applyAlignment="1">
      <alignment horizontal="left" wrapText="1"/>
    </xf>
    <xf numFmtId="212" fontId="22" fillId="0" borderId="13" xfId="0" applyNumberFormat="1" applyFont="1" applyBorder="1" applyAlignment="1">
      <alignment horizontal="left" wrapText="1"/>
    </xf>
    <xf numFmtId="0" fontId="22" fillId="7" borderId="12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212" fontId="22" fillId="25" borderId="12" xfId="0" applyNumberFormat="1" applyFont="1" applyFill="1" applyBorder="1" applyAlignment="1">
      <alignment horizontal="left"/>
    </xf>
    <xf numFmtId="212" fontId="22" fillId="25" borderId="13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212" fontId="22" fillId="0" borderId="12" xfId="0" applyNumberFormat="1" applyFont="1" applyBorder="1" applyAlignment="1">
      <alignment horizontal="center"/>
    </xf>
    <xf numFmtId="212" fontId="22" fillId="0" borderId="13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2" fontId="3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0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0" sqref="H10"/>
    </sheetView>
  </sheetViews>
  <sheetFormatPr defaultColWidth="9.00390625" defaultRowHeight="12.75"/>
  <cols>
    <col min="1" max="1" width="17.625" style="0" customWidth="1"/>
    <col min="2" max="2" width="25.625" style="1" customWidth="1"/>
    <col min="3" max="3" width="12.625" style="2" customWidth="1"/>
    <col min="4" max="4" width="8.125" style="2" customWidth="1"/>
    <col min="5" max="5" width="16.375" style="2" customWidth="1"/>
    <col min="6" max="6" width="11.875" style="2" customWidth="1"/>
    <col min="7" max="7" width="13.125" style="2" customWidth="1"/>
    <col min="8" max="8" width="17.25390625" style="2" customWidth="1"/>
    <col min="9" max="9" width="16.25390625" style="2" customWidth="1"/>
    <col min="10" max="10" width="19.875" style="2" customWidth="1"/>
    <col min="11" max="11" width="12.875" style="2" customWidth="1"/>
    <col min="12" max="12" width="13.25390625" style="2" customWidth="1"/>
    <col min="13" max="13" width="15.75390625" style="2" customWidth="1"/>
    <col min="14" max="14" width="11.75390625" style="2" customWidth="1"/>
    <col min="15" max="15" width="13.75390625" style="2" customWidth="1"/>
    <col min="16" max="16" width="23.125" style="2" customWidth="1"/>
    <col min="17" max="17" width="13.125" style="2" customWidth="1"/>
    <col min="18" max="18" width="9.625" style="2" customWidth="1"/>
    <col min="19" max="19" width="15.375" style="2" customWidth="1"/>
    <col min="20" max="20" width="16.625" style="2" customWidth="1"/>
    <col min="21" max="21" width="13.00390625" style="2" customWidth="1"/>
    <col min="22" max="22" width="8.00390625" style="2" customWidth="1"/>
    <col min="23" max="23" width="12.375" style="2" customWidth="1"/>
    <col min="24" max="24" width="8.00390625" style="2" customWidth="1"/>
    <col min="25" max="25" width="12.875" style="2" customWidth="1"/>
    <col min="26" max="26" width="8.25390625" style="2" customWidth="1"/>
    <col min="27" max="27" width="21.75390625" style="3" customWidth="1"/>
  </cols>
  <sheetData>
    <row r="1" spans="1:27" ht="49.5" customHeight="1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12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87" customHeight="1">
      <c r="A3" s="28" t="s">
        <v>0</v>
      </c>
      <c r="B3" s="29"/>
      <c r="C3" s="26" t="s">
        <v>1</v>
      </c>
      <c r="D3" s="27"/>
      <c r="E3" s="26" t="s">
        <v>2</v>
      </c>
      <c r="F3" s="27"/>
      <c r="G3" s="26" t="s">
        <v>3</v>
      </c>
      <c r="H3" s="27"/>
      <c r="I3" s="26" t="s">
        <v>4</v>
      </c>
      <c r="J3" s="27"/>
      <c r="K3" s="26" t="s">
        <v>5</v>
      </c>
      <c r="L3" s="27"/>
      <c r="M3" s="26" t="s">
        <v>6</v>
      </c>
      <c r="N3" s="27"/>
      <c r="O3" s="26" t="s">
        <v>7</v>
      </c>
      <c r="P3" s="27"/>
      <c r="Q3" s="26" t="s">
        <v>8</v>
      </c>
      <c r="R3" s="27"/>
      <c r="S3" s="26" t="s">
        <v>9</v>
      </c>
      <c r="T3" s="27"/>
      <c r="U3" s="26" t="s">
        <v>10</v>
      </c>
      <c r="V3" s="27"/>
      <c r="W3" s="26" t="s">
        <v>11</v>
      </c>
      <c r="X3" s="27"/>
      <c r="Y3" s="26" t="s">
        <v>12</v>
      </c>
      <c r="Z3" s="27"/>
      <c r="AA3" s="11" t="s">
        <v>13</v>
      </c>
    </row>
    <row r="4" spans="1:27" ht="32.25" customHeight="1">
      <c r="A4" s="30"/>
      <c r="B4" s="31"/>
      <c r="C4" s="12" t="s">
        <v>41</v>
      </c>
      <c r="D4" s="13" t="s">
        <v>42</v>
      </c>
      <c r="E4" s="12" t="s">
        <v>41</v>
      </c>
      <c r="F4" s="13" t="s">
        <v>42</v>
      </c>
      <c r="G4" s="12" t="s">
        <v>41</v>
      </c>
      <c r="H4" s="13" t="s">
        <v>42</v>
      </c>
      <c r="I4" s="12" t="s">
        <v>41</v>
      </c>
      <c r="J4" s="13" t="s">
        <v>42</v>
      </c>
      <c r="K4" s="12" t="s">
        <v>41</v>
      </c>
      <c r="L4" s="13" t="s">
        <v>42</v>
      </c>
      <c r="M4" s="12" t="s">
        <v>41</v>
      </c>
      <c r="N4" s="13" t="s">
        <v>42</v>
      </c>
      <c r="O4" s="12" t="s">
        <v>41</v>
      </c>
      <c r="P4" s="13" t="s">
        <v>42</v>
      </c>
      <c r="Q4" s="12" t="s">
        <v>41</v>
      </c>
      <c r="R4" s="13" t="s">
        <v>42</v>
      </c>
      <c r="S4" s="12" t="s">
        <v>41</v>
      </c>
      <c r="T4" s="13" t="s">
        <v>42</v>
      </c>
      <c r="U4" s="12" t="s">
        <v>41</v>
      </c>
      <c r="V4" s="13" t="s">
        <v>42</v>
      </c>
      <c r="W4" s="12" t="s">
        <v>41</v>
      </c>
      <c r="X4" s="13" t="s">
        <v>42</v>
      </c>
      <c r="Y4" s="12" t="s">
        <v>41</v>
      </c>
      <c r="Z4" s="13" t="s">
        <v>42</v>
      </c>
      <c r="AA4" s="11"/>
    </row>
    <row r="5" spans="1:27" ht="23.25">
      <c r="A5" s="32">
        <v>2210</v>
      </c>
      <c r="B5" s="3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</row>
    <row r="6" spans="1:27" ht="18.75">
      <c r="A6" s="34" t="s">
        <v>14</v>
      </c>
      <c r="B6" s="35"/>
      <c r="C6" s="9">
        <f>57+60.29+55.2+43.2+207.36+335.52+37.44+28.08+513+128.87</f>
        <v>1465.96</v>
      </c>
      <c r="D6" s="9"/>
      <c r="E6" s="9">
        <f>2836.47+322.44+242.46</f>
        <v>3401.37</v>
      </c>
      <c r="F6" s="9" t="s">
        <v>59</v>
      </c>
      <c r="G6" s="9">
        <v>0</v>
      </c>
      <c r="H6" s="9"/>
      <c r="I6" s="9">
        <f>35+50</f>
        <v>85</v>
      </c>
      <c r="J6" s="9"/>
      <c r="K6" s="9">
        <f>186+2662.62+6009.78+340+2611.25</f>
        <v>11809.65</v>
      </c>
      <c r="L6" s="9"/>
      <c r="M6" s="9">
        <v>1709.7</v>
      </c>
      <c r="N6" s="9"/>
      <c r="O6" s="9">
        <f>483+3814.95+6.48+109.92+255</f>
        <v>4669.349999999999</v>
      </c>
      <c r="P6" s="9"/>
      <c r="Q6" s="9">
        <f>1976.4+589.44+130</f>
        <v>2695.84</v>
      </c>
      <c r="R6" s="20"/>
      <c r="S6" s="9">
        <f>113.5+1767.54</f>
        <v>1881.04</v>
      </c>
      <c r="T6" s="9"/>
      <c r="U6" s="9">
        <v>0</v>
      </c>
      <c r="V6" s="9"/>
      <c r="W6" s="9">
        <v>0</v>
      </c>
      <c r="X6" s="9"/>
      <c r="Y6" s="9">
        <v>0</v>
      </c>
      <c r="Z6" s="9"/>
      <c r="AA6" s="15">
        <f>C6+E6+G6+I6+K6+M6+O6+Q6+S6+U6+W6+Y6</f>
        <v>27717.91</v>
      </c>
    </row>
    <row r="7" spans="1:27" ht="18.75">
      <c r="A7" s="34" t="s">
        <v>25</v>
      </c>
      <c r="B7" s="35"/>
      <c r="C7" s="9">
        <v>0</v>
      </c>
      <c r="D7" s="9"/>
      <c r="E7" s="9">
        <v>0</v>
      </c>
      <c r="F7" s="9"/>
      <c r="G7" s="9">
        <v>0</v>
      </c>
      <c r="H7" s="9"/>
      <c r="I7" s="9">
        <v>528</v>
      </c>
      <c r="J7" s="9"/>
      <c r="K7" s="9">
        <v>0</v>
      </c>
      <c r="L7" s="9"/>
      <c r="M7" s="9">
        <v>0</v>
      </c>
      <c r="N7" s="9"/>
      <c r="O7" s="9"/>
      <c r="P7" s="9"/>
      <c r="Q7" s="9">
        <v>0</v>
      </c>
      <c r="R7" s="20"/>
      <c r="S7" s="9">
        <v>0</v>
      </c>
      <c r="T7" s="9"/>
      <c r="U7" s="9">
        <v>0</v>
      </c>
      <c r="V7" s="9"/>
      <c r="W7" s="9">
        <v>0</v>
      </c>
      <c r="X7" s="9"/>
      <c r="Y7" s="9">
        <v>0</v>
      </c>
      <c r="Z7" s="9"/>
      <c r="AA7" s="15">
        <f aca="true" t="shared" si="0" ref="AA7:AA28">C7+E7+G7+I7+K7+M7+O7+Q7+S7+U7+W7+Y7</f>
        <v>528</v>
      </c>
    </row>
    <row r="8" spans="1:27" ht="18.75">
      <c r="A8" s="34" t="s">
        <v>15</v>
      </c>
      <c r="B8" s="35"/>
      <c r="C8" s="9">
        <v>0</v>
      </c>
      <c r="D8" s="9"/>
      <c r="E8" s="9">
        <v>0</v>
      </c>
      <c r="F8" s="9"/>
      <c r="G8" s="9">
        <v>0</v>
      </c>
      <c r="H8" s="9"/>
      <c r="I8" s="9">
        <v>0</v>
      </c>
      <c r="J8" s="9"/>
      <c r="K8" s="9">
        <v>0</v>
      </c>
      <c r="L8" s="9"/>
      <c r="M8" s="9">
        <v>0</v>
      </c>
      <c r="N8" s="9"/>
      <c r="O8" s="9">
        <f>305.04+6.87+4380</f>
        <v>4691.91</v>
      </c>
      <c r="P8" s="9"/>
      <c r="Q8" s="9">
        <v>0</v>
      </c>
      <c r="R8" s="20"/>
      <c r="S8" s="9">
        <v>0</v>
      </c>
      <c r="T8" s="9"/>
      <c r="U8" s="9">
        <v>0</v>
      </c>
      <c r="V8" s="9"/>
      <c r="W8" s="9">
        <v>0</v>
      </c>
      <c r="X8" s="9"/>
      <c r="Y8" s="9">
        <v>0</v>
      </c>
      <c r="Z8" s="9"/>
      <c r="AA8" s="15">
        <f t="shared" si="0"/>
        <v>4691.91</v>
      </c>
    </row>
    <row r="9" spans="1:27" ht="47.25" customHeight="1">
      <c r="A9" s="36" t="s">
        <v>26</v>
      </c>
      <c r="B9" s="37"/>
      <c r="C9" s="9">
        <v>880</v>
      </c>
      <c r="D9" s="9"/>
      <c r="E9" s="9">
        <f>7323.7-179.2-144.5+158</f>
        <v>7158</v>
      </c>
      <c r="F9" s="9"/>
      <c r="G9" s="9">
        <v>0</v>
      </c>
      <c r="H9" s="9"/>
      <c r="I9" s="9">
        <v>0</v>
      </c>
      <c r="J9" s="9"/>
      <c r="K9" s="9">
        <f>2255+245+177</f>
        <v>2677</v>
      </c>
      <c r="L9" s="9"/>
      <c r="M9" s="9">
        <v>0</v>
      </c>
      <c r="N9" s="9"/>
      <c r="O9" s="9">
        <v>9069</v>
      </c>
      <c r="P9" s="9"/>
      <c r="Q9" s="9">
        <f>1322+1078+13570</f>
        <v>15970</v>
      </c>
      <c r="R9" s="20"/>
      <c r="S9" s="9">
        <f>2495.3+564.8+249.9</f>
        <v>3310.0000000000005</v>
      </c>
      <c r="T9" s="19" t="s">
        <v>79</v>
      </c>
      <c r="U9" s="9">
        <v>0</v>
      </c>
      <c r="V9" s="9"/>
      <c r="W9" s="9">
        <v>0</v>
      </c>
      <c r="X9" s="9"/>
      <c r="Y9" s="9">
        <v>0</v>
      </c>
      <c r="Z9" s="9"/>
      <c r="AA9" s="15">
        <f t="shared" si="0"/>
        <v>39064</v>
      </c>
    </row>
    <row r="10" spans="1:27" ht="39" customHeight="1">
      <c r="A10" s="36" t="s">
        <v>16</v>
      </c>
      <c r="B10" s="37"/>
      <c r="C10" s="9">
        <v>0</v>
      </c>
      <c r="D10" s="9"/>
      <c r="E10" s="9">
        <f>194.03+179.2+144.5</f>
        <v>517.73</v>
      </c>
      <c r="F10" s="9"/>
      <c r="G10" s="9">
        <v>0</v>
      </c>
      <c r="H10" s="9"/>
      <c r="I10" s="9">
        <v>0</v>
      </c>
      <c r="J10" s="9"/>
      <c r="K10" s="9">
        <f>140+153+96.4</f>
        <v>389.4</v>
      </c>
      <c r="L10" s="9"/>
      <c r="M10" s="9">
        <v>0</v>
      </c>
      <c r="N10" s="9"/>
      <c r="O10" s="9">
        <v>8.1</v>
      </c>
      <c r="P10" s="9"/>
      <c r="Q10" s="9">
        <v>0</v>
      </c>
      <c r="R10" s="20"/>
      <c r="S10" s="9">
        <v>0</v>
      </c>
      <c r="T10" s="9"/>
      <c r="U10" s="9">
        <v>0</v>
      </c>
      <c r="V10" s="9"/>
      <c r="W10" s="9">
        <v>0</v>
      </c>
      <c r="X10" s="9"/>
      <c r="Y10" s="9">
        <v>0</v>
      </c>
      <c r="Z10" s="9"/>
      <c r="AA10" s="15">
        <f t="shared" si="0"/>
        <v>915.23</v>
      </c>
    </row>
    <row r="11" spans="1:27" ht="36.75" customHeight="1">
      <c r="A11" s="36" t="s">
        <v>27</v>
      </c>
      <c r="B11" s="37"/>
      <c r="C11" s="9">
        <v>0</v>
      </c>
      <c r="D11" s="9"/>
      <c r="E11" s="9">
        <v>0</v>
      </c>
      <c r="F11" s="9"/>
      <c r="G11" s="9">
        <v>0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17560</v>
      </c>
      <c r="P11" s="9"/>
      <c r="Q11" s="9">
        <v>0</v>
      </c>
      <c r="R11" s="20"/>
      <c r="S11" s="9">
        <v>0</v>
      </c>
      <c r="T11" s="9"/>
      <c r="U11" s="9">
        <v>0</v>
      </c>
      <c r="V11" s="9"/>
      <c r="W11" s="9">
        <v>0</v>
      </c>
      <c r="X11" s="9"/>
      <c r="Y11" s="9">
        <v>0</v>
      </c>
      <c r="Z11" s="9"/>
      <c r="AA11" s="15">
        <f t="shared" si="0"/>
        <v>17560</v>
      </c>
    </row>
    <row r="12" spans="1:27" ht="54.75" customHeight="1">
      <c r="A12" s="38" t="s">
        <v>28</v>
      </c>
      <c r="B12" s="39"/>
      <c r="C12" s="9">
        <f>295.8+97.2+56.64+601.92+135+50.16+34.56+95.76+233.4+301+621.2</f>
        <v>2522.6400000000003</v>
      </c>
      <c r="D12" s="9"/>
      <c r="E12" s="9">
        <f>160+2469.54+2213.14+959.52+399+150+160+248+68.2+162+1420+216+840+32.94+148.68+33+28.62</f>
        <v>9708.640000000003</v>
      </c>
      <c r="F12" s="19" t="s">
        <v>60</v>
      </c>
      <c r="G12" s="9">
        <v>0</v>
      </c>
      <c r="H12" s="9"/>
      <c r="I12" s="9">
        <f>68.2+30+50+402.25+180+49.08+216+54+183+24.91+403.56</f>
        <v>1661.0000000000002</v>
      </c>
      <c r="J12" s="9"/>
      <c r="K12" s="9">
        <f>1974.35+230</f>
        <v>2204.35</v>
      </c>
      <c r="L12" s="9"/>
      <c r="M12" s="9">
        <f>72+61.28+659.75+1180.81+34.1</f>
        <v>2007.9399999999998</v>
      </c>
      <c r="N12" s="9"/>
      <c r="O12" s="9">
        <f>13332.6+945.7</f>
        <v>14278.300000000001</v>
      </c>
      <c r="P12" s="9" t="s">
        <v>69</v>
      </c>
      <c r="Q12" s="9">
        <f>1365.05+1100+1980.54+365+39</f>
        <v>4849.59</v>
      </c>
      <c r="R12" s="20" t="s">
        <v>72</v>
      </c>
      <c r="S12" s="9">
        <v>0</v>
      </c>
      <c r="T12" s="9"/>
      <c r="U12" s="9">
        <v>0</v>
      </c>
      <c r="V12" s="9"/>
      <c r="W12" s="9">
        <v>0</v>
      </c>
      <c r="X12" s="9"/>
      <c r="Y12" s="9">
        <v>0</v>
      </c>
      <c r="Z12" s="9"/>
      <c r="AA12" s="15">
        <f t="shared" si="0"/>
        <v>37232.46000000001</v>
      </c>
    </row>
    <row r="13" spans="1:27" ht="18.75">
      <c r="A13" s="34" t="s">
        <v>24</v>
      </c>
      <c r="B13" s="35"/>
      <c r="C13" s="9">
        <v>2552.4</v>
      </c>
      <c r="D13" s="9"/>
      <c r="E13" s="9">
        <f>1409.4+241.34+83.58+2403+3282+840.9+74.16+3238.8+631.8</f>
        <v>12204.98</v>
      </c>
      <c r="F13" s="9"/>
      <c r="G13" s="9">
        <v>0</v>
      </c>
      <c r="H13" s="9"/>
      <c r="I13" s="9">
        <v>0</v>
      </c>
      <c r="J13" s="9"/>
      <c r="K13" s="9">
        <f>22176+465</f>
        <v>22641</v>
      </c>
      <c r="L13" s="9"/>
      <c r="M13" s="9">
        <v>105.12</v>
      </c>
      <c r="N13" s="9"/>
      <c r="O13" s="9">
        <v>88.14</v>
      </c>
      <c r="P13" s="9"/>
      <c r="Q13" s="9">
        <v>0</v>
      </c>
      <c r="R13" s="20"/>
      <c r="S13" s="9">
        <v>0</v>
      </c>
      <c r="T13" s="9"/>
      <c r="U13" s="9">
        <v>0</v>
      </c>
      <c r="V13" s="9"/>
      <c r="W13" s="9">
        <v>0</v>
      </c>
      <c r="X13" s="9"/>
      <c r="Y13" s="9">
        <v>0</v>
      </c>
      <c r="Z13" s="9"/>
      <c r="AA13" s="15">
        <f t="shared" si="0"/>
        <v>37591.64</v>
      </c>
    </row>
    <row r="14" spans="1:27" ht="18.75">
      <c r="A14" s="34" t="s">
        <v>44</v>
      </c>
      <c r="B14" s="35"/>
      <c r="C14" s="9">
        <f>1650+2070</f>
        <v>3720</v>
      </c>
      <c r="D14" s="9"/>
      <c r="E14" s="9">
        <f>2130+3600+1800</f>
        <v>7530</v>
      </c>
      <c r="F14" s="9"/>
      <c r="G14" s="9">
        <v>0</v>
      </c>
      <c r="H14" s="9"/>
      <c r="I14" s="9">
        <f>2130+7300</f>
        <v>9430</v>
      </c>
      <c r="J14" s="9"/>
      <c r="K14" s="9">
        <v>0</v>
      </c>
      <c r="L14" s="9"/>
      <c r="M14" s="9">
        <v>195</v>
      </c>
      <c r="N14" s="9"/>
      <c r="O14" s="9"/>
      <c r="P14" s="9"/>
      <c r="Q14" s="9">
        <v>2100</v>
      </c>
      <c r="R14" s="20"/>
      <c r="S14" s="9">
        <v>533</v>
      </c>
      <c r="T14" s="9"/>
      <c r="U14" s="9">
        <v>0</v>
      </c>
      <c r="V14" s="9"/>
      <c r="W14" s="9">
        <v>0</v>
      </c>
      <c r="X14" s="9"/>
      <c r="Y14" s="9">
        <v>0</v>
      </c>
      <c r="Z14" s="9"/>
      <c r="AA14" s="15">
        <f t="shared" si="0"/>
        <v>23508</v>
      </c>
    </row>
    <row r="15" spans="1:27" ht="18.75">
      <c r="A15" s="34" t="s">
        <v>49</v>
      </c>
      <c r="B15" s="35"/>
      <c r="C15" s="9">
        <v>0</v>
      </c>
      <c r="D15" s="9"/>
      <c r="E15" s="9">
        <v>0</v>
      </c>
      <c r="F15" s="9"/>
      <c r="G15" s="9">
        <v>0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/>
      <c r="P15" s="9"/>
      <c r="Q15" s="9">
        <v>0</v>
      </c>
      <c r="R15" s="20"/>
      <c r="S15" s="9">
        <v>0</v>
      </c>
      <c r="T15" s="9"/>
      <c r="U15" s="9">
        <v>0</v>
      </c>
      <c r="V15" s="9"/>
      <c r="W15" s="9">
        <v>0</v>
      </c>
      <c r="X15" s="9"/>
      <c r="Y15" s="9">
        <v>0</v>
      </c>
      <c r="Z15" s="9"/>
      <c r="AA15" s="15">
        <f t="shared" si="0"/>
        <v>0</v>
      </c>
    </row>
    <row r="16" spans="1:27" ht="18.75">
      <c r="A16" s="34" t="s">
        <v>50</v>
      </c>
      <c r="B16" s="35"/>
      <c r="C16" s="9">
        <v>0</v>
      </c>
      <c r="D16" s="9"/>
      <c r="E16" s="9">
        <v>3798.78</v>
      </c>
      <c r="F16" s="9"/>
      <c r="G16" s="9">
        <v>0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/>
      <c r="P16" s="9"/>
      <c r="Q16" s="9">
        <v>5186.4</v>
      </c>
      <c r="R16" s="20"/>
      <c r="S16" s="9">
        <v>0</v>
      </c>
      <c r="T16" s="9"/>
      <c r="U16" s="9">
        <v>0</v>
      </c>
      <c r="V16" s="9"/>
      <c r="W16" s="9">
        <v>0</v>
      </c>
      <c r="X16" s="9"/>
      <c r="Y16" s="9">
        <v>0</v>
      </c>
      <c r="Z16" s="9"/>
      <c r="AA16" s="15">
        <f t="shared" si="0"/>
        <v>8985.18</v>
      </c>
    </row>
    <row r="17" spans="1:27" ht="18.75">
      <c r="A17" s="34" t="s">
        <v>22</v>
      </c>
      <c r="B17" s="35"/>
      <c r="C17" s="9">
        <v>3600</v>
      </c>
      <c r="D17" s="9"/>
      <c r="E17" s="9">
        <v>0</v>
      </c>
      <c r="F17" s="9"/>
      <c r="G17" s="9">
        <v>17990</v>
      </c>
      <c r="H17" s="9"/>
      <c r="I17" s="9">
        <f>3157+83404</f>
        <v>86561</v>
      </c>
      <c r="J17" s="9"/>
      <c r="K17" s="9">
        <v>7335</v>
      </c>
      <c r="L17" s="9"/>
      <c r="M17" s="9">
        <v>0</v>
      </c>
      <c r="N17" s="9"/>
      <c r="O17" s="9">
        <f>46131+1545+11955+73500+35988</f>
        <v>169119</v>
      </c>
      <c r="P17" s="9"/>
      <c r="Q17" s="9">
        <v>22505</v>
      </c>
      <c r="R17" s="20" t="s">
        <v>75</v>
      </c>
      <c r="S17" s="9">
        <v>106500</v>
      </c>
      <c r="T17" s="52" t="s">
        <v>78</v>
      </c>
      <c r="U17" s="9">
        <v>0</v>
      </c>
      <c r="V17" s="9"/>
      <c r="W17" s="9">
        <v>0</v>
      </c>
      <c r="X17" s="9"/>
      <c r="Y17" s="9">
        <v>0</v>
      </c>
      <c r="Z17" s="9"/>
      <c r="AA17" s="15">
        <f t="shared" si="0"/>
        <v>413610</v>
      </c>
    </row>
    <row r="18" spans="1:27" ht="18.75">
      <c r="A18" s="34" t="s">
        <v>17</v>
      </c>
      <c r="B18" s="35"/>
      <c r="C18" s="9">
        <v>0</v>
      </c>
      <c r="D18" s="9"/>
      <c r="E18" s="9">
        <v>0</v>
      </c>
      <c r="F18" s="9"/>
      <c r="G18" s="9">
        <v>0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/>
      <c r="P18" s="9"/>
      <c r="Q18" s="9">
        <v>0</v>
      </c>
      <c r="R18" s="20"/>
      <c r="S18" s="9">
        <v>0</v>
      </c>
      <c r="T18" s="9"/>
      <c r="U18" s="9">
        <v>0</v>
      </c>
      <c r="V18" s="9"/>
      <c r="W18" s="9">
        <v>0</v>
      </c>
      <c r="X18" s="9"/>
      <c r="Y18" s="9">
        <v>0</v>
      </c>
      <c r="Z18" s="9"/>
      <c r="AA18" s="15">
        <f t="shared" si="0"/>
        <v>0</v>
      </c>
    </row>
    <row r="19" spans="1:27" ht="18.75">
      <c r="A19" s="34" t="s">
        <v>18</v>
      </c>
      <c r="B19" s="35"/>
      <c r="C19" s="9">
        <v>1605</v>
      </c>
      <c r="D19" s="9"/>
      <c r="E19" s="9">
        <f>2500+630+38+2500+280+124</f>
        <v>6072</v>
      </c>
      <c r="F19" s="9"/>
      <c r="G19" s="9">
        <v>0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/>
      <c r="P19" s="9"/>
      <c r="Q19" s="9">
        <v>0</v>
      </c>
      <c r="R19" s="20"/>
      <c r="S19" s="9">
        <v>0</v>
      </c>
      <c r="T19" s="9"/>
      <c r="U19" s="9">
        <v>0</v>
      </c>
      <c r="V19" s="9"/>
      <c r="W19" s="9">
        <v>0</v>
      </c>
      <c r="X19" s="9"/>
      <c r="Y19" s="9">
        <v>0</v>
      </c>
      <c r="Z19" s="9"/>
      <c r="AA19" s="15">
        <f t="shared" si="0"/>
        <v>7677</v>
      </c>
    </row>
    <row r="20" spans="1:27" ht="18.75">
      <c r="A20" s="34" t="s">
        <v>19</v>
      </c>
      <c r="B20" s="35"/>
      <c r="C20" s="9">
        <v>0</v>
      </c>
      <c r="D20" s="9"/>
      <c r="E20" s="9">
        <v>0</v>
      </c>
      <c r="F20" s="9"/>
      <c r="G20" s="9">
        <v>0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/>
      <c r="P20" s="9"/>
      <c r="Q20" s="9">
        <v>0</v>
      </c>
      <c r="R20" s="20"/>
      <c r="S20" s="9">
        <v>0</v>
      </c>
      <c r="T20" s="9"/>
      <c r="U20" s="9">
        <v>0</v>
      </c>
      <c r="V20" s="9"/>
      <c r="W20" s="9">
        <v>0</v>
      </c>
      <c r="X20" s="9"/>
      <c r="Y20" s="9">
        <v>0</v>
      </c>
      <c r="Z20" s="9"/>
      <c r="AA20" s="15">
        <f t="shared" si="0"/>
        <v>0</v>
      </c>
    </row>
    <row r="21" spans="1:27" ht="31.5" customHeight="1">
      <c r="A21" s="34" t="s">
        <v>20</v>
      </c>
      <c r="B21" s="35"/>
      <c r="C21" s="9">
        <v>0</v>
      </c>
      <c r="D21" s="9"/>
      <c r="E21" s="9">
        <v>10670</v>
      </c>
      <c r="F21" s="19" t="s">
        <v>58</v>
      </c>
      <c r="G21" s="9">
        <v>0</v>
      </c>
      <c r="H21" s="9"/>
      <c r="I21" s="9">
        <v>560</v>
      </c>
      <c r="J21" s="9"/>
      <c r="K21" s="9">
        <v>0</v>
      </c>
      <c r="L21" s="9"/>
      <c r="M21" s="9">
        <v>0</v>
      </c>
      <c r="N21" s="9"/>
      <c r="O21" s="9">
        <v>1930</v>
      </c>
      <c r="P21" s="9"/>
      <c r="Q21" s="9">
        <v>560</v>
      </c>
      <c r="R21" s="20"/>
      <c r="S21" s="9">
        <v>0</v>
      </c>
      <c r="T21" s="9"/>
      <c r="U21" s="9">
        <v>0</v>
      </c>
      <c r="V21" s="9"/>
      <c r="W21" s="9">
        <v>0</v>
      </c>
      <c r="X21" s="9"/>
      <c r="Y21" s="9">
        <v>0</v>
      </c>
      <c r="Z21" s="9"/>
      <c r="AA21" s="15">
        <f t="shared" si="0"/>
        <v>13720</v>
      </c>
    </row>
    <row r="22" spans="1:27" ht="18.75">
      <c r="A22" s="34" t="s">
        <v>45</v>
      </c>
      <c r="B22" s="35"/>
      <c r="C22" s="9">
        <v>0</v>
      </c>
      <c r="D22" s="9"/>
      <c r="E22" s="9">
        <v>0</v>
      </c>
      <c r="F22" s="9"/>
      <c r="G22" s="9">
        <v>0</v>
      </c>
      <c r="H22" s="9"/>
      <c r="I22" s="9">
        <v>5250</v>
      </c>
      <c r="J22" s="9"/>
      <c r="K22" s="9">
        <v>0</v>
      </c>
      <c r="L22" s="9"/>
      <c r="M22" s="9">
        <v>0</v>
      </c>
      <c r="N22" s="9"/>
      <c r="O22" s="9">
        <v>5100</v>
      </c>
      <c r="P22" s="9"/>
      <c r="Q22" s="9">
        <v>0</v>
      </c>
      <c r="R22" s="20"/>
      <c r="S22" s="9">
        <v>0</v>
      </c>
      <c r="T22" s="9"/>
      <c r="U22" s="9">
        <v>0</v>
      </c>
      <c r="V22" s="9"/>
      <c r="W22" s="9">
        <v>0</v>
      </c>
      <c r="X22" s="9"/>
      <c r="Y22" s="9">
        <v>0</v>
      </c>
      <c r="Z22" s="9"/>
      <c r="AA22" s="15">
        <f t="shared" si="0"/>
        <v>10350</v>
      </c>
    </row>
    <row r="23" spans="1:27" ht="18.75">
      <c r="A23" s="34" t="s">
        <v>21</v>
      </c>
      <c r="B23" s="35"/>
      <c r="C23" s="9">
        <v>0</v>
      </c>
      <c r="D23" s="9"/>
      <c r="E23" s="9">
        <v>10087.5</v>
      </c>
      <c r="F23" s="9"/>
      <c r="G23" s="9">
        <v>0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/>
      <c r="P23" s="9"/>
      <c r="Q23" s="9">
        <v>0</v>
      </c>
      <c r="R23" s="20"/>
      <c r="S23" s="9">
        <v>0</v>
      </c>
      <c r="T23" s="9"/>
      <c r="U23" s="9">
        <v>0</v>
      </c>
      <c r="V23" s="9"/>
      <c r="W23" s="9">
        <v>0</v>
      </c>
      <c r="X23" s="9"/>
      <c r="Y23" s="9">
        <v>0</v>
      </c>
      <c r="Z23" s="9"/>
      <c r="AA23" s="15">
        <f t="shared" si="0"/>
        <v>10087.5</v>
      </c>
    </row>
    <row r="24" spans="1:27" ht="18.75">
      <c r="A24" s="34" t="s">
        <v>23</v>
      </c>
      <c r="B24" s="35"/>
      <c r="C24" s="9">
        <v>0</v>
      </c>
      <c r="D24" s="9"/>
      <c r="E24" s="9">
        <v>0</v>
      </c>
      <c r="F24" s="9"/>
      <c r="G24" s="9">
        <v>0</v>
      </c>
      <c r="H24" s="9"/>
      <c r="I24" s="9">
        <f>1660+1560+2053</f>
        <v>5273</v>
      </c>
      <c r="J24" s="9"/>
      <c r="K24" s="9">
        <v>0</v>
      </c>
      <c r="L24" s="9"/>
      <c r="M24" s="9">
        <v>0</v>
      </c>
      <c r="N24" s="9"/>
      <c r="O24" s="9">
        <f>4160+1752.9+5258.7</f>
        <v>11171.599999999999</v>
      </c>
      <c r="P24" s="9"/>
      <c r="Q24" s="9">
        <v>1752.9</v>
      </c>
      <c r="R24" s="20"/>
      <c r="S24" s="9">
        <v>0</v>
      </c>
      <c r="T24" s="9"/>
      <c r="U24" s="9">
        <v>0</v>
      </c>
      <c r="V24" s="9"/>
      <c r="W24" s="9">
        <v>0</v>
      </c>
      <c r="X24" s="9"/>
      <c r="Y24" s="9">
        <v>0</v>
      </c>
      <c r="Z24" s="9"/>
      <c r="AA24" s="15">
        <f t="shared" si="0"/>
        <v>18197.5</v>
      </c>
    </row>
    <row r="25" spans="1:27" ht="38.25" customHeight="1">
      <c r="A25" s="36" t="s">
        <v>46</v>
      </c>
      <c r="B25" s="37"/>
      <c r="C25" s="9">
        <v>0</v>
      </c>
      <c r="D25" s="9"/>
      <c r="E25" s="9">
        <v>0</v>
      </c>
      <c r="F25" s="9"/>
      <c r="G25" s="9">
        <v>0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/>
      <c r="P25" s="9"/>
      <c r="Q25" s="9">
        <v>0</v>
      </c>
      <c r="R25" s="20"/>
      <c r="S25" s="9">
        <v>0</v>
      </c>
      <c r="T25" s="9"/>
      <c r="U25" s="9">
        <v>0</v>
      </c>
      <c r="V25" s="9"/>
      <c r="W25" s="9">
        <v>0</v>
      </c>
      <c r="X25" s="9"/>
      <c r="Y25" s="9">
        <v>0</v>
      </c>
      <c r="Z25" s="9"/>
      <c r="AA25" s="15">
        <f t="shared" si="0"/>
        <v>0</v>
      </c>
    </row>
    <row r="26" spans="1:27" ht="42.75" customHeight="1">
      <c r="A26" s="36" t="s">
        <v>47</v>
      </c>
      <c r="B26" s="37"/>
      <c r="C26" s="9">
        <v>0</v>
      </c>
      <c r="D26" s="9"/>
      <c r="E26" s="9">
        <f>10315+4200</f>
        <v>14515</v>
      </c>
      <c r="F26" s="9"/>
      <c r="G26" s="9">
        <v>0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/>
      <c r="P26" s="9"/>
      <c r="Q26" s="9">
        <v>0</v>
      </c>
      <c r="R26" s="20"/>
      <c r="S26" s="9">
        <v>0</v>
      </c>
      <c r="T26" s="9"/>
      <c r="U26" s="9">
        <v>0</v>
      </c>
      <c r="V26" s="9"/>
      <c r="W26" s="9">
        <v>0</v>
      </c>
      <c r="X26" s="9"/>
      <c r="Y26" s="9">
        <v>0</v>
      </c>
      <c r="Z26" s="9"/>
      <c r="AA26" s="15">
        <f t="shared" si="0"/>
        <v>14515</v>
      </c>
    </row>
    <row r="27" spans="1:27" ht="18.75">
      <c r="A27" s="34" t="s">
        <v>57</v>
      </c>
      <c r="B27" s="35"/>
      <c r="C27" s="9">
        <v>4900</v>
      </c>
      <c r="D27" s="9"/>
      <c r="E27" s="9">
        <v>0</v>
      </c>
      <c r="F27" s="9"/>
      <c r="G27" s="9">
        <v>0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/>
      <c r="P27" s="9"/>
      <c r="Q27" s="9">
        <v>0</v>
      </c>
      <c r="R27" s="20"/>
      <c r="S27" s="9">
        <v>0</v>
      </c>
      <c r="T27" s="9"/>
      <c r="U27" s="9">
        <v>0</v>
      </c>
      <c r="V27" s="9"/>
      <c r="W27" s="9">
        <v>0</v>
      </c>
      <c r="X27" s="9"/>
      <c r="Y27" s="9">
        <v>0</v>
      </c>
      <c r="Z27" s="9"/>
      <c r="AA27" s="15">
        <f t="shared" si="0"/>
        <v>4900</v>
      </c>
    </row>
    <row r="28" spans="1:27" ht="18.75">
      <c r="A28" s="34" t="s">
        <v>29</v>
      </c>
      <c r="B28" s="35"/>
      <c r="C28" s="9">
        <v>0</v>
      </c>
      <c r="D28" s="9"/>
      <c r="E28" s="9">
        <v>0</v>
      </c>
      <c r="F28" s="9"/>
      <c r="G28" s="9">
        <v>0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/>
      <c r="P28" s="9"/>
      <c r="Q28" s="9">
        <v>0</v>
      </c>
      <c r="R28" s="20"/>
      <c r="S28" s="9">
        <v>0</v>
      </c>
      <c r="T28" s="9"/>
      <c r="U28" s="9">
        <v>0</v>
      </c>
      <c r="V28" s="9"/>
      <c r="W28" s="9">
        <v>0</v>
      </c>
      <c r="X28" s="9"/>
      <c r="Y28" s="9">
        <v>0</v>
      </c>
      <c r="Z28" s="9"/>
      <c r="AA28" s="15">
        <f t="shared" si="0"/>
        <v>0</v>
      </c>
    </row>
    <row r="29" spans="1:29" ht="49.5" customHeight="1">
      <c r="A29" s="48" t="s">
        <v>40</v>
      </c>
      <c r="B29" s="49"/>
      <c r="C29" s="9"/>
      <c r="D29" s="9"/>
      <c r="E29" s="9"/>
      <c r="F29" s="9"/>
      <c r="G29" s="9"/>
      <c r="H29" s="9"/>
      <c r="I29" s="9">
        <v>11352</v>
      </c>
      <c r="J29" s="19" t="s">
        <v>64</v>
      </c>
      <c r="K29" s="9">
        <v>2085</v>
      </c>
      <c r="L29" s="21" t="s">
        <v>65</v>
      </c>
      <c r="M29" s="9">
        <f>3250+333.84</f>
        <v>3583.84</v>
      </c>
      <c r="N29" s="20" t="s">
        <v>67</v>
      </c>
      <c r="O29" s="9">
        <f>2969.52+6528.75+6871.2</f>
        <v>16369.470000000001</v>
      </c>
      <c r="P29" s="19" t="s">
        <v>70</v>
      </c>
      <c r="Q29" s="9">
        <f>2250+150+13197</f>
        <v>15597</v>
      </c>
      <c r="R29" s="20" t="s">
        <v>73</v>
      </c>
      <c r="S29" s="9">
        <v>150</v>
      </c>
      <c r="T29" s="9" t="s">
        <v>77</v>
      </c>
      <c r="U29" s="9"/>
      <c r="V29" s="9"/>
      <c r="W29" s="9"/>
      <c r="X29" s="9"/>
      <c r="Y29" s="9"/>
      <c r="Z29" s="9"/>
      <c r="AA29" s="15"/>
      <c r="AC29" s="53"/>
    </row>
    <row r="30" spans="1:27" ht="23.25">
      <c r="A30" s="44" t="s">
        <v>51</v>
      </c>
      <c r="B30" s="45"/>
      <c r="C30" s="5">
        <f>SUM(C6:C28)</f>
        <v>21246</v>
      </c>
      <c r="D30" s="8" t="s">
        <v>43</v>
      </c>
      <c r="E30" s="5">
        <f>SUM(E6:E28)</f>
        <v>85664</v>
      </c>
      <c r="F30" s="8" t="s">
        <v>43</v>
      </c>
      <c r="G30" s="5">
        <f>SUM(G6:G28)</f>
        <v>17990</v>
      </c>
      <c r="H30" s="8" t="s">
        <v>43</v>
      </c>
      <c r="I30" s="5">
        <f>SUM(I6:I29)</f>
        <v>120700</v>
      </c>
      <c r="J30" s="8" t="s">
        <v>43</v>
      </c>
      <c r="K30" s="5">
        <f>SUM(K6:K29)</f>
        <v>49141.399999999994</v>
      </c>
      <c r="L30" s="8" t="s">
        <v>43</v>
      </c>
      <c r="M30" s="5">
        <f>SUM(M6:M29)</f>
        <v>7601.6</v>
      </c>
      <c r="N30" s="8" t="s">
        <v>43</v>
      </c>
      <c r="O30" s="5">
        <f>SUM(O6:O29)</f>
        <v>254054.87</v>
      </c>
      <c r="P30" s="8" t="s">
        <v>43</v>
      </c>
      <c r="Q30" s="8">
        <f>SUM(Q6:Q29)</f>
        <v>71216.73000000001</v>
      </c>
      <c r="R30" s="24" t="s">
        <v>43</v>
      </c>
      <c r="S30" s="5">
        <f>SUM(S6:S29)</f>
        <v>112374.04000000001</v>
      </c>
      <c r="T30" s="8" t="s">
        <v>43</v>
      </c>
      <c r="U30" s="5">
        <f>SUM(U6:U28)</f>
        <v>0</v>
      </c>
      <c r="V30" s="8" t="s">
        <v>43</v>
      </c>
      <c r="W30" s="5">
        <f>SUM(W6:W28)</f>
        <v>0</v>
      </c>
      <c r="X30" s="8" t="s">
        <v>43</v>
      </c>
      <c r="Y30" s="5">
        <f>SUM(Y6:Y28)</f>
        <v>0</v>
      </c>
      <c r="Z30" s="8" t="s">
        <v>43</v>
      </c>
      <c r="AA30" s="6">
        <f>SUM(AA6:AA28)</f>
        <v>690851.3300000001</v>
      </c>
    </row>
    <row r="31" spans="1:27" ht="23.25">
      <c r="A31" s="44" t="s">
        <v>52</v>
      </c>
      <c r="B31" s="45"/>
      <c r="C31" s="5">
        <v>21246</v>
      </c>
      <c r="D31" s="8" t="s">
        <v>43</v>
      </c>
      <c r="E31" s="5">
        <v>85664</v>
      </c>
      <c r="F31" s="8" t="s">
        <v>43</v>
      </c>
      <c r="G31" s="5">
        <v>17990</v>
      </c>
      <c r="H31" s="8" t="s">
        <v>43</v>
      </c>
      <c r="I31" s="5">
        <v>120700</v>
      </c>
      <c r="J31" s="8" t="s">
        <v>43</v>
      </c>
      <c r="K31" s="5"/>
      <c r="L31" s="8" t="s">
        <v>43</v>
      </c>
      <c r="M31" s="5">
        <v>7601.6</v>
      </c>
      <c r="N31" s="8" t="s">
        <v>43</v>
      </c>
      <c r="O31" s="5"/>
      <c r="P31" s="8" t="s">
        <v>43</v>
      </c>
      <c r="Q31" s="5">
        <v>71216.73</v>
      </c>
      <c r="R31" s="24" t="s">
        <v>43</v>
      </c>
      <c r="S31" s="5"/>
      <c r="T31" s="8" t="s">
        <v>43</v>
      </c>
      <c r="U31" s="5"/>
      <c r="V31" s="8" t="s">
        <v>43</v>
      </c>
      <c r="W31" s="5"/>
      <c r="X31" s="8" t="s">
        <v>43</v>
      </c>
      <c r="Y31" s="5"/>
      <c r="Z31" s="8" t="s">
        <v>43</v>
      </c>
      <c r="AA31" s="6">
        <f>I31+K31+M31+O31+Q31+S31+U31+W31+Y31</f>
        <v>199518.33000000002</v>
      </c>
    </row>
    <row r="32" spans="1:27" ht="23.25">
      <c r="A32" s="44" t="s">
        <v>53</v>
      </c>
      <c r="B32" s="45"/>
      <c r="C32" s="5"/>
      <c r="D32" s="8" t="s">
        <v>43</v>
      </c>
      <c r="E32" s="5">
        <f>E31-E30</f>
        <v>0</v>
      </c>
      <c r="F32" s="8" t="s">
        <v>43</v>
      </c>
      <c r="G32" s="5">
        <f>G31-G30</f>
        <v>0</v>
      </c>
      <c r="H32" s="8" t="s">
        <v>43</v>
      </c>
      <c r="I32" s="5">
        <f>I31-I30</f>
        <v>0</v>
      </c>
      <c r="J32" s="8" t="s">
        <v>43</v>
      </c>
      <c r="K32" s="5"/>
      <c r="L32" s="8" t="s">
        <v>43</v>
      </c>
      <c r="M32" s="5"/>
      <c r="N32" s="8" t="s">
        <v>43</v>
      </c>
      <c r="O32" s="5"/>
      <c r="P32" s="8" t="s">
        <v>43</v>
      </c>
      <c r="Q32" s="5">
        <f>Q31-Q30</f>
        <v>0</v>
      </c>
      <c r="R32" s="24" t="s">
        <v>43</v>
      </c>
      <c r="S32" s="5"/>
      <c r="T32" s="8" t="s">
        <v>43</v>
      </c>
      <c r="U32" s="5"/>
      <c r="V32" s="8" t="s">
        <v>43</v>
      </c>
      <c r="W32" s="5"/>
      <c r="X32" s="8" t="s">
        <v>43</v>
      </c>
      <c r="Y32" s="5"/>
      <c r="Z32" s="8" t="s">
        <v>43</v>
      </c>
      <c r="AA32" s="6">
        <f>I32+K32+M32+O32+Q32+S32+U32+W32+Y32</f>
        <v>0</v>
      </c>
    </row>
    <row r="33" spans="1:27" ht="23.25">
      <c r="A33" s="40">
        <v>2240</v>
      </c>
      <c r="B33" s="4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5"/>
      <c r="S33" s="18"/>
      <c r="T33" s="18"/>
      <c r="U33" s="18"/>
      <c r="V33" s="18"/>
      <c r="W33" s="18"/>
      <c r="X33" s="18"/>
      <c r="Y33" s="18"/>
      <c r="Z33" s="18"/>
      <c r="AA33" s="17">
        <f>SUM(C33:Y33)</f>
        <v>0</v>
      </c>
    </row>
    <row r="34" spans="1:27" ht="59.25" customHeight="1">
      <c r="A34" s="42" t="s">
        <v>30</v>
      </c>
      <c r="B34" s="43"/>
      <c r="C34" s="4">
        <v>650</v>
      </c>
      <c r="D34" s="4"/>
      <c r="E34" s="9">
        <f>70+295+570+1205+1100+1196+1280+90</f>
        <v>5806</v>
      </c>
      <c r="F34" s="9"/>
      <c r="G34" s="9">
        <f>2634+6533+604.26</f>
        <v>9771.26</v>
      </c>
      <c r="H34" s="9"/>
      <c r="I34" s="9">
        <f>320+105+282.58+625</f>
        <v>1332.58</v>
      </c>
      <c r="J34" s="9"/>
      <c r="K34" s="9">
        <f>351.57+3928.32</f>
        <v>4279.89</v>
      </c>
      <c r="L34" s="9"/>
      <c r="M34" s="9">
        <v>0</v>
      </c>
      <c r="N34" s="9"/>
      <c r="O34" s="9">
        <v>2335</v>
      </c>
      <c r="P34" s="9"/>
      <c r="Q34" s="9">
        <v>6719</v>
      </c>
      <c r="R34" s="20"/>
      <c r="S34" s="9">
        <v>3874.57</v>
      </c>
      <c r="T34" s="9"/>
      <c r="U34" s="9">
        <v>0</v>
      </c>
      <c r="V34" s="9"/>
      <c r="W34" s="9">
        <v>0</v>
      </c>
      <c r="X34" s="9"/>
      <c r="Y34" s="9">
        <v>0</v>
      </c>
      <c r="Z34" s="9"/>
      <c r="AA34" s="15">
        <f>C34+E34+G34+I34+K34+M34+O34+Q34+S34+U34+W34+Y34</f>
        <v>34768.3</v>
      </c>
    </row>
    <row r="35" spans="1:27" ht="18.75">
      <c r="A35" s="42" t="s">
        <v>35</v>
      </c>
      <c r="B35" s="43"/>
      <c r="C35" s="4">
        <v>0</v>
      </c>
      <c r="D35" s="4"/>
      <c r="E35" s="9">
        <f>110+100+1152+105</f>
        <v>1467</v>
      </c>
      <c r="F35" s="9"/>
      <c r="G35" s="9">
        <v>772.8</v>
      </c>
      <c r="H35" s="9"/>
      <c r="I35" s="9">
        <v>390</v>
      </c>
      <c r="J35" s="9"/>
      <c r="K35" s="9">
        <v>483</v>
      </c>
      <c r="L35" s="9"/>
      <c r="M35" s="9">
        <v>0</v>
      </c>
      <c r="N35" s="9"/>
      <c r="O35" s="9">
        <v>0</v>
      </c>
      <c r="P35" s="9"/>
      <c r="Q35" s="9">
        <v>120</v>
      </c>
      <c r="R35" s="20"/>
      <c r="S35" s="9">
        <v>0</v>
      </c>
      <c r="T35" s="9"/>
      <c r="U35" s="9">
        <v>0</v>
      </c>
      <c r="V35" s="9"/>
      <c r="W35" s="9">
        <v>0</v>
      </c>
      <c r="X35" s="9"/>
      <c r="Y35" s="9">
        <v>0</v>
      </c>
      <c r="Z35" s="9"/>
      <c r="AA35" s="15">
        <f>C35+E35+G35+I35+K35+M35+O35+Q35+S35+U35+W35+Y35</f>
        <v>3232.8</v>
      </c>
    </row>
    <row r="36" spans="1:27" ht="18.75">
      <c r="A36" s="46" t="s">
        <v>31</v>
      </c>
      <c r="B36" s="47"/>
      <c r="C36" s="4">
        <v>240</v>
      </c>
      <c r="D36" s="4"/>
      <c r="E36" s="9">
        <v>240</v>
      </c>
      <c r="F36" s="9"/>
      <c r="G36" s="9">
        <v>240</v>
      </c>
      <c r="H36" s="9"/>
      <c r="I36" s="9">
        <v>240</v>
      </c>
      <c r="J36" s="9"/>
      <c r="K36" s="9">
        <v>240</v>
      </c>
      <c r="L36" s="9"/>
      <c r="M36" s="9">
        <v>240</v>
      </c>
      <c r="N36" s="9"/>
      <c r="O36" s="9">
        <v>240</v>
      </c>
      <c r="P36" s="9"/>
      <c r="Q36" s="9">
        <v>240</v>
      </c>
      <c r="R36" s="20"/>
      <c r="S36" s="9">
        <v>0</v>
      </c>
      <c r="T36" s="9"/>
      <c r="U36" s="9">
        <v>0</v>
      </c>
      <c r="V36" s="9"/>
      <c r="W36" s="9">
        <v>0</v>
      </c>
      <c r="X36" s="9"/>
      <c r="Y36" s="9">
        <v>0</v>
      </c>
      <c r="Z36" s="9"/>
      <c r="AA36" s="15">
        <f aca="true" t="shared" si="1" ref="AA36:AA45">SUM(C36:Y36)</f>
        <v>1920</v>
      </c>
    </row>
    <row r="37" spans="1:27" ht="18.75">
      <c r="A37" s="46" t="s">
        <v>32</v>
      </c>
      <c r="B37" s="47"/>
      <c r="C37" s="4">
        <v>49.03</v>
      </c>
      <c r="D37" s="4"/>
      <c r="E37" s="9">
        <v>0</v>
      </c>
      <c r="F37" s="9"/>
      <c r="G37" s="9">
        <v>0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0</v>
      </c>
      <c r="R37" s="20"/>
      <c r="S37" s="9">
        <v>0</v>
      </c>
      <c r="T37" s="9"/>
      <c r="U37" s="9">
        <v>0</v>
      </c>
      <c r="V37" s="9"/>
      <c r="W37" s="9">
        <v>0</v>
      </c>
      <c r="X37" s="9"/>
      <c r="Y37" s="9">
        <v>0</v>
      </c>
      <c r="Z37" s="9"/>
      <c r="AA37" s="15">
        <f t="shared" si="1"/>
        <v>49.03</v>
      </c>
    </row>
    <row r="38" spans="1:27" ht="18.75">
      <c r="A38" s="42" t="s">
        <v>33</v>
      </c>
      <c r="B38" s="43"/>
      <c r="C38" s="4">
        <v>0</v>
      </c>
      <c r="D38" s="4"/>
      <c r="E38" s="9">
        <v>400</v>
      </c>
      <c r="F38" s="9"/>
      <c r="G38" s="9">
        <v>200</v>
      </c>
      <c r="H38" s="9"/>
      <c r="I38" s="9">
        <v>200</v>
      </c>
      <c r="J38" s="9"/>
      <c r="K38" s="9">
        <v>200</v>
      </c>
      <c r="L38" s="9"/>
      <c r="M38" s="9">
        <v>200</v>
      </c>
      <c r="N38" s="9"/>
      <c r="O38" s="9">
        <v>200</v>
      </c>
      <c r="P38" s="9"/>
      <c r="Q38" s="9">
        <v>200</v>
      </c>
      <c r="R38" s="20"/>
      <c r="S38" s="9">
        <v>200</v>
      </c>
      <c r="T38" s="9"/>
      <c r="U38" s="9">
        <v>0</v>
      </c>
      <c r="V38" s="9"/>
      <c r="W38" s="9">
        <v>0</v>
      </c>
      <c r="X38" s="9"/>
      <c r="Y38" s="9">
        <v>0</v>
      </c>
      <c r="Z38" s="9"/>
      <c r="AA38" s="15">
        <f t="shared" si="1"/>
        <v>1800</v>
      </c>
    </row>
    <row r="39" spans="1:31" ht="18.75">
      <c r="A39" s="42" t="s">
        <v>34</v>
      </c>
      <c r="B39" s="43"/>
      <c r="C39" s="4">
        <v>0</v>
      </c>
      <c r="D39" s="4"/>
      <c r="E39" s="9">
        <v>245.33</v>
      </c>
      <c r="F39" s="9"/>
      <c r="G39" s="9">
        <v>262.66</v>
      </c>
      <c r="H39" s="9"/>
      <c r="I39" s="9">
        <v>0</v>
      </c>
      <c r="J39" s="9"/>
      <c r="K39" s="9">
        <v>101.48</v>
      </c>
      <c r="L39" s="9"/>
      <c r="M39" s="9">
        <v>183.2</v>
      </c>
      <c r="N39" s="9"/>
      <c r="O39" s="9">
        <v>367.77</v>
      </c>
      <c r="P39" s="9"/>
      <c r="Q39" s="9">
        <v>262.66</v>
      </c>
      <c r="R39" s="20"/>
      <c r="S39" s="9">
        <v>500</v>
      </c>
      <c r="T39" s="9"/>
      <c r="U39" s="9">
        <v>0</v>
      </c>
      <c r="V39" s="9"/>
      <c r="W39" s="9">
        <v>0</v>
      </c>
      <c r="X39" s="9"/>
      <c r="Y39" s="9">
        <v>0</v>
      </c>
      <c r="Z39" s="9"/>
      <c r="AA39" s="15">
        <f t="shared" si="1"/>
        <v>1923.1000000000001</v>
      </c>
      <c r="AE39" s="53"/>
    </row>
    <row r="40" spans="1:27" ht="18.75">
      <c r="A40" s="46" t="s">
        <v>36</v>
      </c>
      <c r="B40" s="47"/>
      <c r="C40" s="4">
        <v>0</v>
      </c>
      <c r="D40" s="4"/>
      <c r="E40" s="9">
        <v>1687.58</v>
      </c>
      <c r="F40" s="9"/>
      <c r="G40" s="9">
        <v>843.79</v>
      </c>
      <c r="H40" s="9"/>
      <c r="I40" s="9">
        <v>1030.22</v>
      </c>
      <c r="J40" s="9"/>
      <c r="K40" s="9">
        <v>1351.73</v>
      </c>
      <c r="L40" s="9"/>
      <c r="M40" s="9">
        <v>1351.73</v>
      </c>
      <c r="N40" s="9"/>
      <c r="O40" s="9">
        <v>1351.73</v>
      </c>
      <c r="P40" s="9"/>
      <c r="Q40" s="9">
        <v>1351.73</v>
      </c>
      <c r="R40" s="20"/>
      <c r="S40" s="9">
        <v>1351.73</v>
      </c>
      <c r="T40" s="9"/>
      <c r="U40" s="9">
        <v>0</v>
      </c>
      <c r="V40" s="9"/>
      <c r="W40" s="9">
        <v>0</v>
      </c>
      <c r="X40" s="9"/>
      <c r="Y40" s="9">
        <v>0</v>
      </c>
      <c r="Z40" s="9"/>
      <c r="AA40" s="15">
        <f t="shared" si="1"/>
        <v>10320.239999999998</v>
      </c>
    </row>
    <row r="41" spans="1:27" ht="33.75" customHeight="1">
      <c r="A41" s="42" t="s">
        <v>37</v>
      </c>
      <c r="B41" s="43"/>
      <c r="C41" s="4">
        <v>0</v>
      </c>
      <c r="D41" s="4"/>
      <c r="E41" s="9">
        <v>0</v>
      </c>
      <c r="F41" s="9"/>
      <c r="G41" s="9">
        <v>0</v>
      </c>
      <c r="H41" s="9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2602.8</v>
      </c>
      <c r="R41" s="20"/>
      <c r="S41" s="9">
        <v>0</v>
      </c>
      <c r="T41" s="9"/>
      <c r="U41" s="9">
        <v>0</v>
      </c>
      <c r="V41" s="9"/>
      <c r="W41" s="9">
        <v>0</v>
      </c>
      <c r="X41" s="9"/>
      <c r="Y41" s="9">
        <v>0</v>
      </c>
      <c r="Z41" s="9"/>
      <c r="AA41" s="15">
        <f t="shared" si="1"/>
        <v>2602.8</v>
      </c>
    </row>
    <row r="42" spans="1:27" ht="18.75">
      <c r="A42" s="46" t="s">
        <v>38</v>
      </c>
      <c r="B42" s="47"/>
      <c r="C42" s="4">
        <v>0</v>
      </c>
      <c r="D42" s="4"/>
      <c r="E42" s="9">
        <v>0</v>
      </c>
      <c r="F42" s="9"/>
      <c r="G42" s="9">
        <v>0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0</v>
      </c>
      <c r="R42" s="20"/>
      <c r="S42" s="9">
        <v>0</v>
      </c>
      <c r="T42" s="9"/>
      <c r="U42" s="9">
        <v>0</v>
      </c>
      <c r="V42" s="9"/>
      <c r="W42" s="9">
        <v>0</v>
      </c>
      <c r="X42" s="9"/>
      <c r="Y42" s="9">
        <v>0</v>
      </c>
      <c r="Z42" s="9"/>
      <c r="AA42" s="15">
        <f t="shared" si="1"/>
        <v>0</v>
      </c>
    </row>
    <row r="43" spans="1:27" ht="54" customHeight="1">
      <c r="A43" s="42" t="s">
        <v>39</v>
      </c>
      <c r="B43" s="43"/>
      <c r="C43" s="4">
        <v>510</v>
      </c>
      <c r="D43" s="4"/>
      <c r="E43" s="9">
        <v>510</v>
      </c>
      <c r="F43" s="9"/>
      <c r="G43" s="9">
        <v>510</v>
      </c>
      <c r="H43" s="9"/>
      <c r="I43" s="9">
        <v>510</v>
      </c>
      <c r="J43" s="9"/>
      <c r="K43" s="9">
        <f>92+510</f>
        <v>602</v>
      </c>
      <c r="L43" s="9"/>
      <c r="M43" s="9">
        <v>510</v>
      </c>
      <c r="N43" s="9"/>
      <c r="O43" s="9">
        <v>510</v>
      </c>
      <c r="P43" s="9"/>
      <c r="Q43" s="9">
        <f>510+2100</f>
        <v>2610</v>
      </c>
      <c r="R43" s="20"/>
      <c r="S43" s="9">
        <v>0</v>
      </c>
      <c r="T43" s="9"/>
      <c r="U43" s="9">
        <v>0</v>
      </c>
      <c r="V43" s="9"/>
      <c r="W43" s="9">
        <v>0</v>
      </c>
      <c r="X43" s="9"/>
      <c r="Y43" s="9">
        <v>0</v>
      </c>
      <c r="Z43" s="9"/>
      <c r="AA43" s="15">
        <f t="shared" si="1"/>
        <v>6272</v>
      </c>
    </row>
    <row r="44" spans="1:27" ht="18.75">
      <c r="A44" s="51" t="s">
        <v>48</v>
      </c>
      <c r="B44" s="51"/>
      <c r="C44" s="4">
        <v>23100.97</v>
      </c>
      <c r="D44" s="4"/>
      <c r="E44" s="9">
        <v>10404.09</v>
      </c>
      <c r="F44" s="9"/>
      <c r="G44" s="9">
        <v>0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0</v>
      </c>
      <c r="R44" s="20"/>
      <c r="S44" s="9">
        <v>0</v>
      </c>
      <c r="T44" s="9"/>
      <c r="U44" s="9">
        <v>0</v>
      </c>
      <c r="V44" s="9"/>
      <c r="W44" s="9">
        <v>0</v>
      </c>
      <c r="X44" s="9"/>
      <c r="Y44" s="9">
        <v>0</v>
      </c>
      <c r="Z44" s="9"/>
      <c r="AA44" s="15">
        <f t="shared" si="1"/>
        <v>33505.06</v>
      </c>
    </row>
    <row r="45" spans="1:27" ht="144.75" customHeight="1">
      <c r="A45" s="51" t="s">
        <v>40</v>
      </c>
      <c r="B45" s="51"/>
      <c r="C45" s="4">
        <v>560</v>
      </c>
      <c r="D45" s="4"/>
      <c r="E45" s="9">
        <f>2168+3400+2000</f>
        <v>7568</v>
      </c>
      <c r="F45" s="9"/>
      <c r="G45" s="9">
        <f>1352.26+1200+703.52+2403.71</f>
        <v>5659.49</v>
      </c>
      <c r="H45" s="20" t="s">
        <v>62</v>
      </c>
      <c r="I45" s="9">
        <f>1590+1016+20680.39+1290.81</f>
        <v>24577.2</v>
      </c>
      <c r="J45" s="20" t="s">
        <v>63</v>
      </c>
      <c r="K45" s="22">
        <f>371.74+331.78+29+8402.34+1200+1984.8+132+3000</f>
        <v>15451.66</v>
      </c>
      <c r="L45" s="21" t="s">
        <v>66</v>
      </c>
      <c r="M45" s="22">
        <f>111983.15+958.92</f>
        <v>112942.06999999999</v>
      </c>
      <c r="N45" s="20" t="s">
        <v>68</v>
      </c>
      <c r="O45" s="23">
        <f>56174.43+930+856+170+1000+1955.4+2236.8+660+384+1360.41</f>
        <v>65727.04000000001</v>
      </c>
      <c r="P45" s="20" t="s">
        <v>71</v>
      </c>
      <c r="Q45" s="9">
        <f>371.74+331.78+4160+2168</f>
        <v>7031.52</v>
      </c>
      <c r="R45" s="20" t="s">
        <v>74</v>
      </c>
      <c r="S45" s="9">
        <f>4650+3000+2878.89+1517.78+1500+970</f>
        <v>14516.67</v>
      </c>
      <c r="T45" s="20" t="s">
        <v>76</v>
      </c>
      <c r="U45" s="9">
        <v>0</v>
      </c>
      <c r="V45" s="9"/>
      <c r="W45" s="9">
        <v>0</v>
      </c>
      <c r="X45" s="9"/>
      <c r="Y45" s="9">
        <v>0</v>
      </c>
      <c r="Z45" s="9"/>
      <c r="AA45" s="15">
        <f t="shared" si="1"/>
        <v>254033.65</v>
      </c>
    </row>
    <row r="46" spans="1:27" ht="23.25">
      <c r="A46" s="44" t="s">
        <v>56</v>
      </c>
      <c r="B46" s="45"/>
      <c r="C46" s="5">
        <f>SUM(C34:C45)</f>
        <v>25110</v>
      </c>
      <c r="D46" s="8" t="s">
        <v>43</v>
      </c>
      <c r="E46" s="5">
        <f>SUM(E34:E45)</f>
        <v>28328</v>
      </c>
      <c r="F46" s="8" t="s">
        <v>43</v>
      </c>
      <c r="G46" s="5">
        <f>SUM(G34:G45)</f>
        <v>18260</v>
      </c>
      <c r="H46" s="8" t="s">
        <v>43</v>
      </c>
      <c r="I46" s="5">
        <f>SUM(I34:I45)</f>
        <v>28280</v>
      </c>
      <c r="J46" s="8" t="s">
        <v>43</v>
      </c>
      <c r="K46" s="5">
        <f>SUM(K34:K45)</f>
        <v>22709.760000000002</v>
      </c>
      <c r="L46" s="8" t="s">
        <v>43</v>
      </c>
      <c r="M46" s="5">
        <f>SUM(M34:M45)</f>
        <v>115427</v>
      </c>
      <c r="N46" s="8" t="s">
        <v>43</v>
      </c>
      <c r="O46" s="5">
        <f>SUM(O34:O45)</f>
        <v>70731.54000000001</v>
      </c>
      <c r="P46" s="8" t="s">
        <v>43</v>
      </c>
      <c r="Q46" s="8">
        <f>SUM(Q34:Q45)</f>
        <v>21137.71</v>
      </c>
      <c r="R46" s="8" t="s">
        <v>43</v>
      </c>
      <c r="S46" s="5">
        <f>SUM(S34:S45)</f>
        <v>20442.97</v>
      </c>
      <c r="T46" s="8" t="s">
        <v>43</v>
      </c>
      <c r="U46" s="5">
        <f>SUM(U34:U45)</f>
        <v>0</v>
      </c>
      <c r="V46" s="8" t="s">
        <v>43</v>
      </c>
      <c r="W46" s="5">
        <f>SUM(W34:W45)</f>
        <v>0</v>
      </c>
      <c r="X46" s="8" t="s">
        <v>43</v>
      </c>
      <c r="Y46" s="5">
        <f>SUM(Y34:Y45)</f>
        <v>0</v>
      </c>
      <c r="Z46" s="8" t="s">
        <v>43</v>
      </c>
      <c r="AA46" s="6">
        <f>SUM(AA34:AA45)</f>
        <v>350426.98</v>
      </c>
    </row>
    <row r="47" spans="1:27" ht="23.25">
      <c r="A47" s="44" t="s">
        <v>54</v>
      </c>
      <c r="B47" s="45"/>
      <c r="C47" s="5">
        <v>25110</v>
      </c>
      <c r="D47" s="8" t="s">
        <v>43</v>
      </c>
      <c r="E47" s="5">
        <v>28328</v>
      </c>
      <c r="F47" s="8" t="s">
        <v>43</v>
      </c>
      <c r="G47" s="5">
        <v>18260</v>
      </c>
      <c r="H47" s="8" t="s">
        <v>43</v>
      </c>
      <c r="I47" s="5">
        <v>28280</v>
      </c>
      <c r="J47" s="8" t="s">
        <v>43</v>
      </c>
      <c r="K47" s="5">
        <v>22558</v>
      </c>
      <c r="L47" s="8" t="s">
        <v>43</v>
      </c>
      <c r="M47" s="5"/>
      <c r="N47" s="8" t="s">
        <v>43</v>
      </c>
      <c r="O47" s="5"/>
      <c r="P47" s="8" t="s">
        <v>43</v>
      </c>
      <c r="Q47" s="8">
        <v>21137.71</v>
      </c>
      <c r="R47" s="8" t="s">
        <v>43</v>
      </c>
      <c r="S47" s="5"/>
      <c r="T47" s="8" t="s">
        <v>43</v>
      </c>
      <c r="U47" s="5"/>
      <c r="V47" s="8" t="s">
        <v>43</v>
      </c>
      <c r="W47" s="5"/>
      <c r="X47" s="8" t="s">
        <v>43</v>
      </c>
      <c r="Y47" s="5"/>
      <c r="Z47" s="8" t="s">
        <v>43</v>
      </c>
      <c r="AA47" s="6">
        <f>I47+K47+M47+O47+Q47+S47+U47+W47+Y47</f>
        <v>71975.70999999999</v>
      </c>
    </row>
    <row r="48" spans="1:27" ht="23.25">
      <c r="A48" s="44" t="s">
        <v>55</v>
      </c>
      <c r="B48" s="45"/>
      <c r="C48" s="5"/>
      <c r="D48" s="8" t="s">
        <v>43</v>
      </c>
      <c r="E48" s="5">
        <f>E46-E47</f>
        <v>0</v>
      </c>
      <c r="F48" s="8" t="s">
        <v>43</v>
      </c>
      <c r="G48" s="5">
        <f>G47-G46</f>
        <v>0</v>
      </c>
      <c r="H48" s="8" t="s">
        <v>43</v>
      </c>
      <c r="I48" s="5"/>
      <c r="J48" s="8" t="s">
        <v>43</v>
      </c>
      <c r="K48" s="5">
        <f>K46-K47</f>
        <v>151.76000000000204</v>
      </c>
      <c r="L48" s="8" t="s">
        <v>43</v>
      </c>
      <c r="M48" s="5"/>
      <c r="N48" s="8" t="s">
        <v>43</v>
      </c>
      <c r="O48" s="5"/>
      <c r="P48" s="8" t="s">
        <v>43</v>
      </c>
      <c r="Q48" s="5">
        <v>0</v>
      </c>
      <c r="R48" s="8" t="s">
        <v>43</v>
      </c>
      <c r="S48" s="5"/>
      <c r="T48" s="8" t="s">
        <v>43</v>
      </c>
      <c r="U48" s="5"/>
      <c r="V48" s="8" t="s">
        <v>43</v>
      </c>
      <c r="W48" s="5"/>
      <c r="X48" s="8" t="s">
        <v>43</v>
      </c>
      <c r="Y48" s="5"/>
      <c r="Z48" s="8" t="s">
        <v>43</v>
      </c>
      <c r="AA48" s="6">
        <f>I48+K48+M48+O48+Q48+S48+U48+W48+Y48</f>
        <v>151.76000000000204</v>
      </c>
    </row>
    <row r="49" ht="18">
      <c r="AA49" s="14"/>
    </row>
    <row r="50" ht="18">
      <c r="AA50" s="14"/>
    </row>
    <row r="51" ht="18">
      <c r="AA51" s="14"/>
    </row>
    <row r="52" ht="18">
      <c r="AA52" s="14"/>
    </row>
    <row r="53" ht="18">
      <c r="AA53" s="14"/>
    </row>
    <row r="54" ht="18">
      <c r="AA54" s="14"/>
    </row>
    <row r="55" ht="18">
      <c r="AA55" s="14"/>
    </row>
    <row r="56" ht="18">
      <c r="AA56" s="14"/>
    </row>
    <row r="57" ht="18">
      <c r="AA57" s="14"/>
    </row>
    <row r="58" ht="18">
      <c r="AA58" s="14"/>
    </row>
    <row r="59" ht="18">
      <c r="AA59" s="14"/>
    </row>
    <row r="60" ht="18">
      <c r="AA60" s="14"/>
    </row>
    <row r="61" ht="18">
      <c r="AA61" s="14"/>
    </row>
    <row r="62" ht="18">
      <c r="AA62" s="14"/>
    </row>
    <row r="63" ht="18">
      <c r="AA63" s="14"/>
    </row>
    <row r="64" ht="18">
      <c r="AA64" s="14"/>
    </row>
    <row r="65" ht="18">
      <c r="AA65" s="14"/>
    </row>
    <row r="66" ht="18">
      <c r="AA66" s="14"/>
    </row>
    <row r="67" ht="18">
      <c r="AA67" s="14"/>
    </row>
    <row r="68" ht="18">
      <c r="AA68" s="14"/>
    </row>
    <row r="69" ht="18">
      <c r="AA69" s="14"/>
    </row>
    <row r="70" ht="18">
      <c r="AA70" s="14"/>
    </row>
    <row r="71" ht="18">
      <c r="AA71" s="14"/>
    </row>
    <row r="72" ht="18">
      <c r="AA72" s="14"/>
    </row>
    <row r="73" ht="18">
      <c r="AA73" s="14"/>
    </row>
    <row r="74" ht="18">
      <c r="AA74" s="14"/>
    </row>
    <row r="75" ht="18">
      <c r="AA75" s="14"/>
    </row>
    <row r="76" ht="18">
      <c r="AA76" s="14"/>
    </row>
    <row r="77" ht="18">
      <c r="AA77" s="14"/>
    </row>
    <row r="78" ht="18">
      <c r="AA78" s="14"/>
    </row>
    <row r="79" ht="18">
      <c r="AA79" s="14"/>
    </row>
    <row r="80" ht="18">
      <c r="AA80" s="14"/>
    </row>
    <row r="81" ht="18">
      <c r="AA81" s="14"/>
    </row>
    <row r="82" ht="18">
      <c r="AA82" s="14"/>
    </row>
    <row r="83" ht="18">
      <c r="AA83" s="14"/>
    </row>
    <row r="84" ht="18">
      <c r="AA84" s="14"/>
    </row>
    <row r="85" ht="18">
      <c r="AA85" s="14"/>
    </row>
    <row r="86" ht="18">
      <c r="AA86" s="14"/>
    </row>
    <row r="87" ht="18">
      <c r="AA87" s="14"/>
    </row>
    <row r="88" ht="18">
      <c r="AA88" s="14"/>
    </row>
    <row r="89" ht="18">
      <c r="AA89" s="14"/>
    </row>
    <row r="90" ht="18">
      <c r="AA90" s="14"/>
    </row>
    <row r="91" ht="18">
      <c r="AA91" s="14"/>
    </row>
    <row r="92" ht="18">
      <c r="AA92" s="14"/>
    </row>
    <row r="93" ht="18">
      <c r="AA93" s="14"/>
    </row>
    <row r="94" ht="18">
      <c r="AA94" s="14"/>
    </row>
    <row r="95" ht="18">
      <c r="AA95" s="14"/>
    </row>
    <row r="96" ht="18">
      <c r="AA96" s="7"/>
    </row>
    <row r="97" ht="18">
      <c r="AA97" s="7"/>
    </row>
    <row r="98" ht="18">
      <c r="AA98" s="7"/>
    </row>
    <row r="99" ht="18">
      <c r="AA99" s="7"/>
    </row>
    <row r="100" ht="18">
      <c r="AA100" s="7"/>
    </row>
    <row r="101" ht="18">
      <c r="AA101" s="7"/>
    </row>
    <row r="102" ht="18">
      <c r="AA102" s="7"/>
    </row>
    <row r="103" ht="18">
      <c r="AA103" s="7"/>
    </row>
    <row r="104" ht="18">
      <c r="AA104" s="7"/>
    </row>
    <row r="105" ht="18">
      <c r="AA105" s="7"/>
    </row>
    <row r="106" ht="18">
      <c r="AA106" s="7"/>
    </row>
    <row r="107" ht="18">
      <c r="AA107" s="7"/>
    </row>
    <row r="108" ht="18">
      <c r="AA108" s="7"/>
    </row>
    <row r="109" ht="18">
      <c r="AA109" s="7"/>
    </row>
    <row r="110" ht="18">
      <c r="AA110" s="7"/>
    </row>
    <row r="111" ht="18">
      <c r="AA111" s="7"/>
    </row>
    <row r="112" ht="18">
      <c r="AA112" s="7"/>
    </row>
    <row r="113" ht="18">
      <c r="AA113" s="7"/>
    </row>
    <row r="114" ht="18">
      <c r="AA114" s="7"/>
    </row>
    <row r="115" ht="18">
      <c r="AA115" s="7"/>
    </row>
    <row r="116" ht="18">
      <c r="AA116" s="7"/>
    </row>
    <row r="117" ht="18">
      <c r="AA117" s="7"/>
    </row>
    <row r="118" ht="18">
      <c r="AA118" s="7"/>
    </row>
    <row r="119" ht="18">
      <c r="AA119" s="7"/>
    </row>
    <row r="120" ht="18">
      <c r="AA120" s="7"/>
    </row>
    <row r="121" ht="18">
      <c r="AA121" s="7"/>
    </row>
    <row r="122" ht="18">
      <c r="AA122" s="7"/>
    </row>
    <row r="123" ht="18">
      <c r="AA123" s="7"/>
    </row>
    <row r="124" ht="18">
      <c r="AA124" s="7"/>
    </row>
    <row r="125" ht="18">
      <c r="AA125" s="7"/>
    </row>
    <row r="126" ht="18">
      <c r="AA126" s="7"/>
    </row>
    <row r="127" ht="18">
      <c r="AA127" s="7"/>
    </row>
    <row r="128" ht="18">
      <c r="AA128" s="7"/>
    </row>
    <row r="129" ht="18">
      <c r="AA129" s="7"/>
    </row>
    <row r="130" ht="18">
      <c r="AA130" s="7"/>
    </row>
    <row r="131" ht="18">
      <c r="AA131" s="7"/>
    </row>
    <row r="132" ht="18">
      <c r="AA132" s="7"/>
    </row>
    <row r="133" ht="18">
      <c r="AA133" s="7"/>
    </row>
    <row r="134" ht="18">
      <c r="AA134" s="7"/>
    </row>
    <row r="135" ht="18">
      <c r="AA135" s="7"/>
    </row>
    <row r="136" ht="18">
      <c r="AA136" s="7"/>
    </row>
    <row r="137" ht="18">
      <c r="AA137" s="7"/>
    </row>
    <row r="138" ht="18">
      <c r="AA138" s="7"/>
    </row>
    <row r="139" ht="18">
      <c r="AA139" s="7"/>
    </row>
    <row r="140" ht="18">
      <c r="AA140" s="7"/>
    </row>
    <row r="141" ht="18">
      <c r="AA141" s="7"/>
    </row>
    <row r="142" ht="18">
      <c r="AA142" s="7"/>
    </row>
    <row r="143" ht="18">
      <c r="AA143" s="7"/>
    </row>
    <row r="144" ht="18">
      <c r="AA144" s="7"/>
    </row>
    <row r="145" ht="18">
      <c r="AA145" s="7"/>
    </row>
    <row r="146" ht="18">
      <c r="AA146" s="7"/>
    </row>
    <row r="147" ht="18">
      <c r="AA147" s="7"/>
    </row>
    <row r="148" ht="18">
      <c r="AA148" s="7"/>
    </row>
    <row r="149" ht="18">
      <c r="AA149" s="7"/>
    </row>
    <row r="150" ht="18">
      <c r="AA150" s="7"/>
    </row>
    <row r="151" ht="18">
      <c r="AA151" s="7"/>
    </row>
    <row r="152" ht="18">
      <c r="AA152" s="7"/>
    </row>
    <row r="153" ht="18">
      <c r="AA153" s="7"/>
    </row>
    <row r="154" ht="18">
      <c r="AA154" s="7"/>
    </row>
    <row r="155" ht="18">
      <c r="AA155" s="7"/>
    </row>
    <row r="156" ht="18">
      <c r="AA156" s="7"/>
    </row>
    <row r="157" ht="18">
      <c r="AA157" s="7"/>
    </row>
    <row r="158" ht="18">
      <c r="AA158" s="7"/>
    </row>
    <row r="159" ht="18">
      <c r="AA159" s="7"/>
    </row>
    <row r="160" ht="18">
      <c r="AA160" s="7"/>
    </row>
    <row r="161" ht="18">
      <c r="AA161" s="7"/>
    </row>
    <row r="162" ht="18">
      <c r="AA162" s="7"/>
    </row>
    <row r="163" ht="18">
      <c r="AA163" s="7"/>
    </row>
    <row r="164" ht="18">
      <c r="AA164" s="7"/>
    </row>
    <row r="165" ht="18">
      <c r="AA165" s="7"/>
    </row>
    <row r="166" ht="18">
      <c r="AA166" s="7"/>
    </row>
    <row r="167" ht="18">
      <c r="AA167" s="7"/>
    </row>
    <row r="168" ht="18">
      <c r="AA168" s="7"/>
    </row>
    <row r="169" ht="18">
      <c r="AA169" s="7"/>
    </row>
    <row r="170" ht="18">
      <c r="AA170" s="7"/>
    </row>
    <row r="171" ht="18">
      <c r="AA171" s="7"/>
    </row>
    <row r="172" ht="18">
      <c r="AA172" s="7"/>
    </row>
    <row r="173" ht="18">
      <c r="AA173" s="7"/>
    </row>
    <row r="174" ht="18">
      <c r="AA174" s="7"/>
    </row>
    <row r="175" ht="18">
      <c r="AA175" s="7"/>
    </row>
    <row r="176" ht="18">
      <c r="AA176" s="7"/>
    </row>
    <row r="177" ht="18">
      <c r="AA177" s="7"/>
    </row>
    <row r="178" ht="18">
      <c r="AA178" s="7"/>
    </row>
    <row r="179" ht="18">
      <c r="AA179" s="7"/>
    </row>
    <row r="180" ht="18">
      <c r="AA180" s="7"/>
    </row>
    <row r="181" ht="18">
      <c r="AA181" s="7"/>
    </row>
    <row r="182" ht="18">
      <c r="AA182" s="7"/>
    </row>
    <row r="183" ht="18">
      <c r="AA183" s="7"/>
    </row>
    <row r="184" ht="18">
      <c r="AA184" s="7"/>
    </row>
    <row r="185" ht="18">
      <c r="AA185" s="7"/>
    </row>
    <row r="186" ht="18">
      <c r="AA186" s="7"/>
    </row>
    <row r="187" ht="18">
      <c r="AA187" s="7"/>
    </row>
    <row r="188" ht="18">
      <c r="AA188" s="7"/>
    </row>
    <row r="189" ht="18">
      <c r="AA189" s="7"/>
    </row>
    <row r="190" ht="18">
      <c r="AA190" s="7"/>
    </row>
    <row r="191" ht="18">
      <c r="AA191" s="7"/>
    </row>
    <row r="192" ht="18">
      <c r="AA192" s="7"/>
    </row>
    <row r="193" ht="18">
      <c r="AA193" s="7"/>
    </row>
    <row r="194" ht="18">
      <c r="AA194" s="7"/>
    </row>
    <row r="195" ht="18">
      <c r="AA195" s="7"/>
    </row>
    <row r="196" ht="18">
      <c r="AA196" s="7"/>
    </row>
    <row r="197" ht="18">
      <c r="AA197" s="7"/>
    </row>
    <row r="198" ht="18">
      <c r="AA198" s="7"/>
    </row>
    <row r="199" ht="18">
      <c r="AA199" s="7"/>
    </row>
    <row r="200" ht="18">
      <c r="AA200" s="7"/>
    </row>
    <row r="201" ht="18">
      <c r="AA201" s="7"/>
    </row>
    <row r="202" ht="18">
      <c r="AA202" s="7"/>
    </row>
    <row r="203" ht="18">
      <c r="AA203" s="7"/>
    </row>
    <row r="204" ht="18">
      <c r="AA204" s="7"/>
    </row>
    <row r="205" ht="18">
      <c r="AA205" s="7"/>
    </row>
    <row r="206" ht="18">
      <c r="AA206" s="7"/>
    </row>
    <row r="207" ht="18">
      <c r="AA207" s="7"/>
    </row>
    <row r="208" ht="18">
      <c r="AA208" s="7"/>
    </row>
    <row r="209" ht="18">
      <c r="AA209" s="7"/>
    </row>
    <row r="210" ht="18">
      <c r="AA210" s="7"/>
    </row>
    <row r="211" ht="18">
      <c r="AA211" s="7"/>
    </row>
    <row r="212" ht="18">
      <c r="AA212" s="7"/>
    </row>
    <row r="213" ht="18">
      <c r="AA213" s="7"/>
    </row>
    <row r="214" ht="18">
      <c r="AA214" s="7"/>
    </row>
    <row r="215" ht="18">
      <c r="AA215" s="7"/>
    </row>
    <row r="216" ht="18">
      <c r="AA216" s="7"/>
    </row>
    <row r="217" ht="18">
      <c r="AA217" s="7"/>
    </row>
    <row r="218" ht="18">
      <c r="AA218" s="7"/>
    </row>
    <row r="219" ht="18">
      <c r="AA219" s="7"/>
    </row>
    <row r="220" ht="18">
      <c r="AA220" s="7"/>
    </row>
    <row r="221" ht="18">
      <c r="AA221" s="7"/>
    </row>
    <row r="222" ht="18">
      <c r="AA222" s="7"/>
    </row>
    <row r="223" ht="18">
      <c r="AA223" s="7"/>
    </row>
    <row r="224" ht="18">
      <c r="AA224" s="7"/>
    </row>
    <row r="225" ht="18">
      <c r="AA225" s="7"/>
    </row>
    <row r="226" ht="18">
      <c r="AA226" s="7"/>
    </row>
    <row r="227" ht="18">
      <c r="AA227" s="7"/>
    </row>
    <row r="228" ht="18">
      <c r="AA228" s="7"/>
    </row>
    <row r="229" ht="18">
      <c r="AA229" s="7"/>
    </row>
    <row r="230" ht="18">
      <c r="AA230" s="7"/>
    </row>
    <row r="231" ht="18">
      <c r="AA231" s="7"/>
    </row>
    <row r="232" ht="18">
      <c r="AA232" s="7"/>
    </row>
    <row r="233" ht="18">
      <c r="AA233" s="7"/>
    </row>
    <row r="234" ht="18">
      <c r="AA234" s="7"/>
    </row>
    <row r="235" ht="18">
      <c r="AA235" s="7"/>
    </row>
    <row r="236" ht="18">
      <c r="AA236" s="7"/>
    </row>
    <row r="237" ht="18">
      <c r="AA237" s="7"/>
    </row>
    <row r="238" ht="18">
      <c r="AA238" s="7"/>
    </row>
    <row r="239" ht="18">
      <c r="AA239" s="7"/>
    </row>
    <row r="240" ht="18">
      <c r="AA240" s="7"/>
    </row>
    <row r="241" ht="18">
      <c r="AA241" s="7"/>
    </row>
    <row r="242" ht="18">
      <c r="AA242" s="7"/>
    </row>
    <row r="243" ht="18">
      <c r="AA243" s="7"/>
    </row>
    <row r="244" ht="18">
      <c r="AA244" s="7"/>
    </row>
    <row r="245" ht="18">
      <c r="AA245" s="7"/>
    </row>
    <row r="246" ht="18">
      <c r="AA246" s="7"/>
    </row>
    <row r="247" ht="18">
      <c r="AA247" s="7"/>
    </row>
    <row r="248" ht="18">
      <c r="AA248" s="7"/>
    </row>
    <row r="249" ht="18">
      <c r="AA249" s="7"/>
    </row>
    <row r="250" ht="18">
      <c r="AA250" s="7"/>
    </row>
    <row r="251" ht="18">
      <c r="AA251" s="7"/>
    </row>
    <row r="252" ht="18">
      <c r="AA252" s="7"/>
    </row>
    <row r="253" ht="18">
      <c r="AA253" s="7"/>
    </row>
    <row r="254" ht="18">
      <c r="AA254" s="7"/>
    </row>
    <row r="255" ht="18">
      <c r="AA255" s="7"/>
    </row>
    <row r="256" ht="18">
      <c r="AA256" s="7"/>
    </row>
    <row r="257" ht="18">
      <c r="AA257" s="7"/>
    </row>
    <row r="258" ht="18">
      <c r="AA258" s="7"/>
    </row>
    <row r="259" ht="18">
      <c r="AA259" s="7"/>
    </row>
    <row r="260" ht="18">
      <c r="AA260" s="7"/>
    </row>
    <row r="261" ht="18">
      <c r="AA261" s="7"/>
    </row>
    <row r="262" ht="18">
      <c r="AA262" s="7"/>
    </row>
    <row r="263" ht="18">
      <c r="AA263" s="7"/>
    </row>
    <row r="264" ht="18">
      <c r="AA264" s="7"/>
    </row>
    <row r="265" ht="18">
      <c r="AA265" s="7"/>
    </row>
    <row r="266" ht="18">
      <c r="AA266" s="7"/>
    </row>
    <row r="267" ht="18">
      <c r="AA267" s="7"/>
    </row>
    <row r="268" ht="18">
      <c r="AA268" s="7"/>
    </row>
    <row r="269" ht="18">
      <c r="AA269" s="7"/>
    </row>
    <row r="270" ht="18">
      <c r="AA270" s="7"/>
    </row>
    <row r="271" ht="18">
      <c r="AA271" s="7"/>
    </row>
    <row r="272" ht="18">
      <c r="AA272" s="7"/>
    </row>
    <row r="273" ht="18">
      <c r="AA273" s="7"/>
    </row>
    <row r="274" ht="18">
      <c r="AA274" s="7"/>
    </row>
    <row r="275" ht="18">
      <c r="AA275" s="7"/>
    </row>
    <row r="276" ht="18">
      <c r="AA276" s="7"/>
    </row>
    <row r="277" ht="18">
      <c r="AA277" s="7"/>
    </row>
    <row r="278" ht="18">
      <c r="AA278" s="7"/>
    </row>
    <row r="279" ht="18">
      <c r="AA279" s="7"/>
    </row>
    <row r="280" ht="18">
      <c r="AA280" s="7"/>
    </row>
    <row r="281" ht="18">
      <c r="AA281" s="7"/>
    </row>
    <row r="282" ht="18">
      <c r="AA282" s="7"/>
    </row>
    <row r="283" ht="18">
      <c r="AA283" s="7"/>
    </row>
    <row r="284" ht="18">
      <c r="AA284" s="7"/>
    </row>
    <row r="285" ht="18">
      <c r="AA285" s="7"/>
    </row>
    <row r="286" ht="18">
      <c r="AA286" s="7"/>
    </row>
    <row r="287" ht="18">
      <c r="AA287" s="7"/>
    </row>
    <row r="288" ht="18">
      <c r="AA288" s="7"/>
    </row>
    <row r="289" ht="18">
      <c r="AA289" s="7"/>
    </row>
    <row r="290" ht="18">
      <c r="AA290" s="7"/>
    </row>
    <row r="291" ht="18">
      <c r="AA291" s="7"/>
    </row>
    <row r="292" ht="18">
      <c r="AA292" s="7"/>
    </row>
    <row r="293" ht="18">
      <c r="AA293" s="7"/>
    </row>
    <row r="294" ht="18">
      <c r="AA294" s="7"/>
    </row>
    <row r="295" ht="18">
      <c r="AA295" s="7"/>
    </row>
    <row r="296" ht="18">
      <c r="AA296" s="7"/>
    </row>
    <row r="297" ht="18">
      <c r="AA297" s="7"/>
    </row>
    <row r="298" ht="18">
      <c r="AA298" s="7"/>
    </row>
    <row r="299" ht="18">
      <c r="AA299" s="7"/>
    </row>
    <row r="300" ht="18">
      <c r="AA300" s="7"/>
    </row>
    <row r="301" ht="18">
      <c r="AA301" s="7"/>
    </row>
    <row r="302" ht="18">
      <c r="AA302" s="7"/>
    </row>
    <row r="303" ht="18">
      <c r="AA303" s="7"/>
    </row>
    <row r="304" ht="18">
      <c r="AA304" s="7"/>
    </row>
    <row r="305" ht="18">
      <c r="AA305" s="7"/>
    </row>
    <row r="306" ht="18">
      <c r="AA306" s="7"/>
    </row>
    <row r="307" ht="18">
      <c r="AA307" s="7"/>
    </row>
    <row r="308" ht="18">
      <c r="AA308" s="7"/>
    </row>
    <row r="309" ht="18">
      <c r="AA309" s="7"/>
    </row>
    <row r="310" ht="18">
      <c r="AA310" s="7"/>
    </row>
    <row r="311" ht="18">
      <c r="AA311" s="7"/>
    </row>
    <row r="312" ht="18">
      <c r="AA312" s="7"/>
    </row>
    <row r="313" ht="18">
      <c r="AA313" s="7"/>
    </row>
    <row r="314" ht="18">
      <c r="AA314" s="7"/>
    </row>
    <row r="315" ht="18">
      <c r="AA315" s="7"/>
    </row>
    <row r="316" ht="18">
      <c r="AA316" s="7"/>
    </row>
    <row r="317" ht="18">
      <c r="AA317" s="7"/>
    </row>
    <row r="318" ht="18">
      <c r="AA318" s="7"/>
    </row>
    <row r="319" ht="18">
      <c r="AA319" s="7"/>
    </row>
    <row r="320" ht="18">
      <c r="AA320" s="7"/>
    </row>
    <row r="321" ht="18">
      <c r="AA321" s="7"/>
    </row>
    <row r="322" ht="18">
      <c r="AA322" s="7"/>
    </row>
    <row r="323" ht="18">
      <c r="AA323" s="7"/>
    </row>
    <row r="324" ht="18">
      <c r="AA324" s="7"/>
    </row>
    <row r="325" ht="18">
      <c r="AA325" s="7"/>
    </row>
    <row r="326" ht="18">
      <c r="AA326" s="7"/>
    </row>
    <row r="327" ht="18">
      <c r="AA327" s="7"/>
    </row>
    <row r="328" ht="18">
      <c r="AA328" s="7"/>
    </row>
    <row r="329" ht="18">
      <c r="AA329" s="7"/>
    </row>
    <row r="330" ht="18">
      <c r="AA330" s="7"/>
    </row>
    <row r="331" ht="18">
      <c r="AA331" s="7"/>
    </row>
    <row r="332" ht="18">
      <c r="AA332" s="7"/>
    </row>
    <row r="333" ht="18">
      <c r="AA333" s="7"/>
    </row>
    <row r="334" ht="18">
      <c r="AA334" s="7"/>
    </row>
    <row r="335" ht="18">
      <c r="AA335" s="7"/>
    </row>
    <row r="336" ht="18">
      <c r="AA336" s="7"/>
    </row>
    <row r="337" ht="18">
      <c r="AA337" s="7"/>
    </row>
    <row r="338" ht="18">
      <c r="AA338" s="7"/>
    </row>
    <row r="339" ht="18">
      <c r="AA339" s="7"/>
    </row>
    <row r="340" ht="18">
      <c r="AA340" s="7"/>
    </row>
    <row r="341" ht="18">
      <c r="AA341" s="7"/>
    </row>
    <row r="342" ht="18">
      <c r="AA342" s="7"/>
    </row>
    <row r="343" ht="18">
      <c r="AA343" s="7"/>
    </row>
    <row r="344" ht="18">
      <c r="AA344" s="7"/>
    </row>
    <row r="345" ht="18">
      <c r="AA345" s="7"/>
    </row>
    <row r="346" ht="18">
      <c r="AA346" s="7"/>
    </row>
    <row r="347" ht="18">
      <c r="AA347" s="7"/>
    </row>
    <row r="348" ht="18">
      <c r="AA348" s="7"/>
    </row>
    <row r="349" ht="18">
      <c r="AA349" s="7"/>
    </row>
    <row r="350" ht="18">
      <c r="AA350" s="7"/>
    </row>
    <row r="351" ht="18">
      <c r="AA351" s="7"/>
    </row>
    <row r="352" ht="18">
      <c r="AA352" s="7"/>
    </row>
    <row r="353" ht="18">
      <c r="AA353" s="7"/>
    </row>
    <row r="354" ht="18">
      <c r="AA354" s="7"/>
    </row>
    <row r="355" ht="18">
      <c r="AA355" s="7"/>
    </row>
    <row r="356" ht="18">
      <c r="AA356" s="7"/>
    </row>
    <row r="357" ht="18">
      <c r="AA357" s="7"/>
    </row>
    <row r="358" ht="18">
      <c r="AA358" s="7"/>
    </row>
    <row r="359" ht="18">
      <c r="AA359" s="7"/>
    </row>
    <row r="360" ht="18">
      <c r="AA360" s="7"/>
    </row>
    <row r="361" ht="18">
      <c r="AA361" s="7"/>
    </row>
    <row r="362" ht="18">
      <c r="AA362" s="7"/>
    </row>
    <row r="363" ht="18">
      <c r="AA363" s="7"/>
    </row>
    <row r="364" ht="18">
      <c r="AA364" s="7"/>
    </row>
    <row r="365" ht="18">
      <c r="AA365" s="7"/>
    </row>
    <row r="366" ht="18">
      <c r="AA366" s="7"/>
    </row>
    <row r="367" ht="18">
      <c r="AA367" s="7"/>
    </row>
    <row r="368" ht="18">
      <c r="AA368" s="7"/>
    </row>
    <row r="369" ht="18">
      <c r="AA369" s="7"/>
    </row>
    <row r="370" ht="18">
      <c r="AA370" s="7"/>
    </row>
    <row r="371" ht="18">
      <c r="AA371" s="7"/>
    </row>
    <row r="372" ht="18">
      <c r="AA372" s="7"/>
    </row>
    <row r="373" ht="18">
      <c r="AA373" s="7"/>
    </row>
    <row r="374" ht="18">
      <c r="AA374" s="7"/>
    </row>
    <row r="375" ht="18">
      <c r="AA375" s="7"/>
    </row>
    <row r="376" ht="18">
      <c r="AA376" s="7"/>
    </row>
    <row r="377" ht="18">
      <c r="AA377" s="7"/>
    </row>
    <row r="378" ht="18">
      <c r="AA378" s="7"/>
    </row>
    <row r="379" ht="18">
      <c r="AA379" s="7"/>
    </row>
    <row r="380" ht="18">
      <c r="AA380" s="7"/>
    </row>
    <row r="381" ht="18">
      <c r="AA381" s="7"/>
    </row>
    <row r="382" ht="18">
      <c r="AA382" s="7"/>
    </row>
    <row r="383" ht="18">
      <c r="AA383" s="7"/>
    </row>
    <row r="384" ht="18">
      <c r="AA384" s="7"/>
    </row>
    <row r="385" ht="18">
      <c r="AA385" s="7"/>
    </row>
    <row r="386" ht="18">
      <c r="AA386" s="7"/>
    </row>
    <row r="387" ht="18">
      <c r="AA387" s="7"/>
    </row>
    <row r="388" ht="18">
      <c r="AA388" s="7"/>
    </row>
    <row r="389" ht="18">
      <c r="AA389" s="7"/>
    </row>
    <row r="390" ht="18">
      <c r="AA390" s="7"/>
    </row>
    <row r="391" ht="18">
      <c r="AA391" s="7"/>
    </row>
    <row r="392" ht="18">
      <c r="AA392" s="7"/>
    </row>
    <row r="393" ht="18">
      <c r="AA393" s="7"/>
    </row>
    <row r="394" ht="18">
      <c r="AA394" s="7"/>
    </row>
    <row r="395" ht="18">
      <c r="AA395" s="7"/>
    </row>
    <row r="396" ht="18">
      <c r="AA396" s="7"/>
    </row>
    <row r="397" ht="18">
      <c r="AA397" s="7"/>
    </row>
    <row r="398" ht="18">
      <c r="AA398" s="7"/>
    </row>
    <row r="399" ht="18">
      <c r="AA399" s="7"/>
    </row>
    <row r="400" ht="18">
      <c r="AA400" s="7"/>
    </row>
    <row r="401" ht="18">
      <c r="AA401" s="7"/>
    </row>
    <row r="402" ht="18">
      <c r="AA402" s="7"/>
    </row>
    <row r="403" ht="18">
      <c r="AA403" s="7"/>
    </row>
    <row r="404" ht="18">
      <c r="AA404" s="7"/>
    </row>
    <row r="405" ht="18">
      <c r="AA405" s="7"/>
    </row>
    <row r="406" ht="18">
      <c r="AA406" s="7"/>
    </row>
    <row r="407" ht="18">
      <c r="AA407" s="7"/>
    </row>
    <row r="408" ht="18">
      <c r="AA408" s="7"/>
    </row>
    <row r="409" ht="18">
      <c r="AA409" s="7"/>
    </row>
    <row r="410" ht="18">
      <c r="AA410" s="7"/>
    </row>
    <row r="411" ht="18">
      <c r="AA411" s="7"/>
    </row>
    <row r="412" ht="18">
      <c r="AA412" s="7"/>
    </row>
    <row r="413" ht="18">
      <c r="AA413" s="7"/>
    </row>
    <row r="414" ht="18">
      <c r="AA414" s="7"/>
    </row>
    <row r="415" ht="18">
      <c r="AA415" s="7"/>
    </row>
    <row r="416" ht="18">
      <c r="AA416" s="7"/>
    </row>
    <row r="417" ht="18">
      <c r="AA417" s="7"/>
    </row>
    <row r="418" ht="18">
      <c r="AA418" s="7"/>
    </row>
    <row r="419" ht="18">
      <c r="AA419" s="7"/>
    </row>
    <row r="420" ht="18">
      <c r="AA420" s="7"/>
    </row>
    <row r="421" ht="18">
      <c r="AA421" s="7"/>
    </row>
    <row r="422" ht="18">
      <c r="AA422" s="7"/>
    </row>
    <row r="423" ht="18">
      <c r="AA423" s="7"/>
    </row>
    <row r="424" ht="18">
      <c r="AA424" s="7"/>
    </row>
    <row r="425" ht="18">
      <c r="AA425" s="7"/>
    </row>
    <row r="426" ht="18">
      <c r="AA426" s="7"/>
    </row>
    <row r="427" ht="18">
      <c r="AA427" s="7"/>
    </row>
    <row r="428" ht="18">
      <c r="AA428" s="7"/>
    </row>
    <row r="429" ht="18">
      <c r="AA429" s="7"/>
    </row>
    <row r="430" ht="18">
      <c r="AA430" s="7"/>
    </row>
    <row r="431" ht="18">
      <c r="AA431" s="7"/>
    </row>
    <row r="432" ht="18">
      <c r="AA432" s="7"/>
    </row>
    <row r="433" ht="18">
      <c r="AA433" s="7"/>
    </row>
    <row r="434" ht="18">
      <c r="AA434" s="7"/>
    </row>
    <row r="435" ht="18">
      <c r="AA435" s="7"/>
    </row>
    <row r="436" ht="18">
      <c r="AA436" s="7"/>
    </row>
    <row r="437" ht="18">
      <c r="AA437" s="7"/>
    </row>
    <row r="438" ht="18">
      <c r="AA438" s="7"/>
    </row>
    <row r="439" ht="18">
      <c r="AA439" s="7"/>
    </row>
    <row r="440" ht="18">
      <c r="AA440" s="7"/>
    </row>
    <row r="441" ht="18">
      <c r="AA441" s="7"/>
    </row>
    <row r="442" ht="18">
      <c r="AA442" s="7"/>
    </row>
    <row r="443" ht="18">
      <c r="AA443" s="7"/>
    </row>
    <row r="444" ht="18">
      <c r="AA444" s="7"/>
    </row>
    <row r="445" ht="18">
      <c r="AA445" s="7"/>
    </row>
    <row r="446" ht="18">
      <c r="AA446" s="7"/>
    </row>
    <row r="447" ht="18">
      <c r="AA447" s="7"/>
    </row>
    <row r="448" ht="18">
      <c r="AA448" s="7"/>
    </row>
    <row r="449" ht="18">
      <c r="AA449" s="7"/>
    </row>
    <row r="450" ht="18">
      <c r="AA450" s="7"/>
    </row>
    <row r="451" ht="18">
      <c r="AA451" s="7"/>
    </row>
    <row r="452" ht="18">
      <c r="AA452" s="7"/>
    </row>
    <row r="453" ht="18">
      <c r="AA453" s="7"/>
    </row>
    <row r="454" ht="18">
      <c r="AA454" s="7"/>
    </row>
    <row r="455" ht="18">
      <c r="AA455" s="7"/>
    </row>
    <row r="456" ht="18">
      <c r="AA456" s="7"/>
    </row>
    <row r="457" ht="18">
      <c r="AA457" s="7"/>
    </row>
    <row r="458" ht="18">
      <c r="AA458" s="7"/>
    </row>
    <row r="459" ht="18">
      <c r="AA459" s="7"/>
    </row>
    <row r="460" ht="18">
      <c r="AA460" s="7"/>
    </row>
    <row r="461" ht="18">
      <c r="AA461" s="7"/>
    </row>
    <row r="462" ht="18">
      <c r="AA462" s="7"/>
    </row>
    <row r="463" ht="18">
      <c r="AA463" s="7"/>
    </row>
    <row r="464" ht="18">
      <c r="AA464" s="7"/>
    </row>
    <row r="465" ht="18">
      <c r="AA465" s="7"/>
    </row>
    <row r="466" ht="18">
      <c r="AA466" s="7"/>
    </row>
    <row r="467" ht="18">
      <c r="AA467" s="7"/>
    </row>
    <row r="468" ht="18">
      <c r="AA468" s="7"/>
    </row>
    <row r="469" ht="18">
      <c r="AA469" s="7"/>
    </row>
    <row r="470" ht="18">
      <c r="AA470" s="7"/>
    </row>
    <row r="471" ht="18">
      <c r="AA471" s="7"/>
    </row>
    <row r="472" ht="18">
      <c r="AA472" s="7"/>
    </row>
    <row r="473" ht="18">
      <c r="AA473" s="7"/>
    </row>
    <row r="474" ht="18">
      <c r="AA474" s="7"/>
    </row>
    <row r="475" ht="18">
      <c r="AA475" s="7"/>
    </row>
    <row r="476" ht="18">
      <c r="AA476" s="7"/>
    </row>
    <row r="477" ht="18">
      <c r="AA477" s="7"/>
    </row>
    <row r="478" ht="18">
      <c r="AA478" s="7"/>
    </row>
    <row r="479" ht="18">
      <c r="AA479" s="7"/>
    </row>
    <row r="480" ht="18">
      <c r="AA480" s="7"/>
    </row>
    <row r="481" ht="18">
      <c r="AA481" s="7"/>
    </row>
    <row r="482" ht="18">
      <c r="AA482" s="7"/>
    </row>
    <row r="483" ht="18">
      <c r="AA483" s="7"/>
    </row>
    <row r="484" ht="18">
      <c r="AA484" s="7"/>
    </row>
    <row r="485" ht="18">
      <c r="AA485" s="7"/>
    </row>
    <row r="486" ht="18">
      <c r="AA486" s="7"/>
    </row>
    <row r="487" ht="18">
      <c r="AA487" s="7"/>
    </row>
    <row r="488" ht="18">
      <c r="AA488" s="7"/>
    </row>
    <row r="489" ht="18">
      <c r="AA489" s="7"/>
    </row>
    <row r="490" ht="18">
      <c r="AA490" s="7"/>
    </row>
    <row r="491" ht="18">
      <c r="AA491" s="7"/>
    </row>
    <row r="492" ht="18">
      <c r="AA492" s="7"/>
    </row>
    <row r="493" ht="18">
      <c r="AA493" s="7"/>
    </row>
    <row r="494" ht="18">
      <c r="AA494" s="7"/>
    </row>
    <row r="495" ht="18">
      <c r="AA495" s="7"/>
    </row>
    <row r="496" ht="18">
      <c r="AA496" s="7"/>
    </row>
    <row r="497" ht="18">
      <c r="AA497" s="7"/>
    </row>
    <row r="498" ht="18">
      <c r="AA498" s="7"/>
    </row>
    <row r="499" ht="18">
      <c r="AA499" s="7"/>
    </row>
    <row r="500" ht="18">
      <c r="AA500" s="7"/>
    </row>
    <row r="501" ht="18">
      <c r="AA501" s="7"/>
    </row>
    <row r="502" ht="18">
      <c r="AA502" s="7"/>
    </row>
    <row r="503" ht="18">
      <c r="AA503" s="7"/>
    </row>
    <row r="504" ht="18">
      <c r="AA504" s="7"/>
    </row>
    <row r="505" ht="18">
      <c r="AA505" s="7"/>
    </row>
    <row r="506" ht="18">
      <c r="AA506" s="7"/>
    </row>
    <row r="507" ht="18">
      <c r="AA507" s="7"/>
    </row>
    <row r="508" ht="18">
      <c r="AA508" s="7"/>
    </row>
    <row r="509" ht="18">
      <c r="AA509" s="7"/>
    </row>
    <row r="510" ht="18">
      <c r="AA510" s="7"/>
    </row>
    <row r="511" ht="18">
      <c r="AA511" s="7"/>
    </row>
    <row r="512" ht="18">
      <c r="AA512" s="7"/>
    </row>
    <row r="513" ht="18">
      <c r="AA513" s="7"/>
    </row>
    <row r="514" ht="18">
      <c r="AA514" s="7"/>
    </row>
    <row r="515" ht="18">
      <c r="AA515" s="7"/>
    </row>
    <row r="516" ht="18">
      <c r="AA516" s="7"/>
    </row>
    <row r="517" ht="18">
      <c r="AA517" s="7"/>
    </row>
    <row r="518" ht="18">
      <c r="AA518" s="7"/>
    </row>
    <row r="519" ht="18">
      <c r="AA519" s="7"/>
    </row>
    <row r="520" ht="18">
      <c r="AA520" s="7"/>
    </row>
    <row r="521" ht="18">
      <c r="AA521" s="7"/>
    </row>
    <row r="522" ht="18">
      <c r="AA522" s="7"/>
    </row>
    <row r="523" ht="18">
      <c r="AA523" s="7"/>
    </row>
    <row r="524" ht="18">
      <c r="AA524" s="7"/>
    </row>
    <row r="525" ht="18">
      <c r="AA525" s="7"/>
    </row>
    <row r="526" ht="18">
      <c r="AA526" s="7"/>
    </row>
    <row r="527" ht="18">
      <c r="AA527" s="7"/>
    </row>
    <row r="528" ht="18">
      <c r="AA528" s="7"/>
    </row>
    <row r="529" ht="18">
      <c r="AA529" s="7"/>
    </row>
    <row r="530" ht="18">
      <c r="AA530" s="7"/>
    </row>
    <row r="531" ht="18">
      <c r="AA531" s="7"/>
    </row>
    <row r="532" ht="18">
      <c r="AA532" s="7"/>
    </row>
    <row r="533" ht="18">
      <c r="AA533" s="7"/>
    </row>
    <row r="534" ht="18">
      <c r="AA534" s="7"/>
    </row>
    <row r="535" ht="18">
      <c r="AA535" s="7"/>
    </row>
    <row r="536" ht="18">
      <c r="AA536" s="7"/>
    </row>
    <row r="537" ht="18">
      <c r="AA537" s="7"/>
    </row>
    <row r="538" ht="18">
      <c r="AA538" s="7"/>
    </row>
    <row r="539" ht="18">
      <c r="AA539" s="7"/>
    </row>
    <row r="540" ht="18">
      <c r="AA540" s="7"/>
    </row>
    <row r="541" ht="18">
      <c r="AA541" s="7"/>
    </row>
    <row r="542" ht="18">
      <c r="AA542" s="7"/>
    </row>
    <row r="543" ht="18">
      <c r="AA543" s="7"/>
    </row>
    <row r="544" ht="18">
      <c r="AA544" s="7"/>
    </row>
    <row r="545" ht="18">
      <c r="AA545" s="7"/>
    </row>
    <row r="546" ht="18">
      <c r="AA546" s="7"/>
    </row>
    <row r="547" ht="18">
      <c r="AA547" s="7"/>
    </row>
    <row r="548" ht="18">
      <c r="AA548" s="7"/>
    </row>
    <row r="549" ht="18">
      <c r="AA549" s="7"/>
    </row>
    <row r="550" ht="18">
      <c r="AA550" s="7"/>
    </row>
    <row r="551" ht="18">
      <c r="AA551" s="7"/>
    </row>
    <row r="552" ht="18">
      <c r="AA552" s="7"/>
    </row>
    <row r="553" ht="18">
      <c r="AA553" s="7"/>
    </row>
    <row r="554" ht="18">
      <c r="AA554" s="7"/>
    </row>
    <row r="555" ht="18">
      <c r="AA555" s="7"/>
    </row>
    <row r="556" ht="18">
      <c r="AA556" s="7"/>
    </row>
    <row r="557" ht="18">
      <c r="AA557" s="7"/>
    </row>
    <row r="558" ht="18">
      <c r="AA558" s="7"/>
    </row>
    <row r="559" ht="18">
      <c r="AA559" s="7"/>
    </row>
    <row r="560" ht="18">
      <c r="AA560" s="7"/>
    </row>
    <row r="561" ht="18">
      <c r="AA561" s="7"/>
    </row>
    <row r="562" ht="18">
      <c r="AA562" s="7"/>
    </row>
    <row r="563" ht="18">
      <c r="AA563" s="7"/>
    </row>
    <row r="564" ht="18">
      <c r="AA564" s="7"/>
    </row>
    <row r="565" ht="18">
      <c r="AA565" s="7"/>
    </row>
    <row r="566" ht="18">
      <c r="AA566" s="7"/>
    </row>
    <row r="567" ht="18">
      <c r="AA567" s="7"/>
    </row>
    <row r="568" ht="18">
      <c r="AA568" s="7"/>
    </row>
    <row r="569" ht="18">
      <c r="AA569" s="7"/>
    </row>
    <row r="570" ht="18">
      <c r="AA570" s="7"/>
    </row>
    <row r="571" ht="18">
      <c r="AA571" s="7"/>
    </row>
    <row r="572" ht="18">
      <c r="AA572" s="7"/>
    </row>
    <row r="573" ht="18">
      <c r="AA573" s="7"/>
    </row>
    <row r="574" ht="18">
      <c r="AA574" s="7"/>
    </row>
    <row r="575" ht="18">
      <c r="AA575" s="7"/>
    </row>
    <row r="576" ht="18">
      <c r="AA576" s="7"/>
    </row>
    <row r="577" ht="18">
      <c r="AA577" s="7"/>
    </row>
    <row r="578" ht="18">
      <c r="AA578" s="7"/>
    </row>
    <row r="579" ht="18">
      <c r="AA579" s="7"/>
    </row>
    <row r="580" ht="18">
      <c r="AA580" s="7"/>
    </row>
    <row r="581" ht="18">
      <c r="AA581" s="7"/>
    </row>
    <row r="582" ht="18">
      <c r="AA582" s="7"/>
    </row>
    <row r="583" ht="18">
      <c r="AA583" s="7"/>
    </row>
    <row r="584" ht="18">
      <c r="AA584" s="7"/>
    </row>
    <row r="585" ht="18">
      <c r="AA585" s="7"/>
    </row>
    <row r="586" ht="18">
      <c r="AA586" s="7"/>
    </row>
    <row r="587" ht="18">
      <c r="AA587" s="7"/>
    </row>
    <row r="588" ht="18">
      <c r="AA588" s="7"/>
    </row>
    <row r="589" ht="18">
      <c r="AA589" s="7"/>
    </row>
    <row r="590" ht="18">
      <c r="AA590" s="7"/>
    </row>
    <row r="591" ht="18">
      <c r="AA591" s="7"/>
    </row>
    <row r="592" ht="18">
      <c r="AA592" s="7"/>
    </row>
    <row r="593" ht="18">
      <c r="AA593" s="7"/>
    </row>
    <row r="594" ht="18">
      <c r="AA594" s="7"/>
    </row>
    <row r="595" ht="18">
      <c r="AA595" s="7"/>
    </row>
    <row r="596" ht="18">
      <c r="AA596" s="7"/>
    </row>
    <row r="597" ht="18">
      <c r="AA597" s="7"/>
    </row>
    <row r="598" ht="18">
      <c r="AA598" s="7"/>
    </row>
    <row r="599" ht="18">
      <c r="AA599" s="7"/>
    </row>
    <row r="600" ht="18">
      <c r="AA600" s="7"/>
    </row>
    <row r="601" ht="18">
      <c r="AA601" s="7"/>
    </row>
    <row r="602" ht="18">
      <c r="AA602" s="7"/>
    </row>
    <row r="603" ht="18">
      <c r="AA603" s="7"/>
    </row>
    <row r="604" ht="18">
      <c r="AA604" s="7"/>
    </row>
    <row r="605" ht="18">
      <c r="AA605" s="7"/>
    </row>
    <row r="606" ht="18">
      <c r="AA606" s="7"/>
    </row>
    <row r="607" ht="18">
      <c r="AA607" s="7"/>
    </row>
    <row r="608" ht="18">
      <c r="AA608" s="7"/>
    </row>
    <row r="609" ht="18">
      <c r="AA609" s="7"/>
    </row>
    <row r="610" ht="18">
      <c r="AA610" s="7"/>
    </row>
    <row r="611" ht="18">
      <c r="AA611" s="7"/>
    </row>
    <row r="612" ht="18">
      <c r="AA612" s="7"/>
    </row>
    <row r="613" ht="18">
      <c r="AA613" s="7"/>
    </row>
    <row r="614" ht="18">
      <c r="AA614" s="7"/>
    </row>
    <row r="615" ht="18">
      <c r="AA615" s="7"/>
    </row>
    <row r="616" ht="18">
      <c r="AA616" s="7"/>
    </row>
    <row r="617" ht="18">
      <c r="AA617" s="7"/>
    </row>
    <row r="618" ht="18">
      <c r="AA618" s="7"/>
    </row>
    <row r="619" ht="18">
      <c r="AA619" s="7"/>
    </row>
    <row r="620" ht="18">
      <c r="AA620" s="7"/>
    </row>
    <row r="621" ht="18">
      <c r="AA621" s="7"/>
    </row>
    <row r="622" ht="18">
      <c r="AA622" s="7"/>
    </row>
    <row r="623" ht="18">
      <c r="AA623" s="7"/>
    </row>
    <row r="624" ht="18">
      <c r="AA624" s="7"/>
    </row>
    <row r="625" ht="18">
      <c r="AA625" s="7"/>
    </row>
    <row r="626" ht="18">
      <c r="AA626" s="7"/>
    </row>
    <row r="627" ht="18">
      <c r="AA627" s="7"/>
    </row>
    <row r="628" ht="18">
      <c r="AA628" s="7"/>
    </row>
    <row r="629" ht="18">
      <c r="AA629" s="7"/>
    </row>
    <row r="630" ht="18">
      <c r="AA630" s="7"/>
    </row>
    <row r="631" ht="18">
      <c r="AA631" s="7"/>
    </row>
    <row r="632" ht="18">
      <c r="AA632" s="7"/>
    </row>
    <row r="633" ht="18">
      <c r="AA633" s="7"/>
    </row>
    <row r="634" ht="18">
      <c r="AA634" s="7"/>
    </row>
    <row r="635" ht="18">
      <c r="AA635" s="7"/>
    </row>
    <row r="636" ht="18">
      <c r="AA636" s="7"/>
    </row>
    <row r="637" ht="18">
      <c r="AA637" s="7"/>
    </row>
    <row r="638" ht="18">
      <c r="AA638" s="7"/>
    </row>
    <row r="639" ht="18">
      <c r="AA639" s="7"/>
    </row>
    <row r="640" ht="18">
      <c r="AA640" s="7"/>
    </row>
    <row r="641" ht="18">
      <c r="AA641" s="7"/>
    </row>
    <row r="642" ht="18">
      <c r="AA642" s="7"/>
    </row>
    <row r="643" ht="18">
      <c r="AA643" s="7"/>
    </row>
    <row r="644" ht="18">
      <c r="AA644" s="7"/>
    </row>
    <row r="645" ht="18">
      <c r="AA645" s="7"/>
    </row>
    <row r="646" ht="18">
      <c r="AA646" s="7"/>
    </row>
    <row r="647" ht="18">
      <c r="AA647" s="7"/>
    </row>
    <row r="648" ht="18">
      <c r="AA648" s="7"/>
    </row>
    <row r="649" ht="18">
      <c r="AA649" s="7"/>
    </row>
    <row r="650" ht="18">
      <c r="AA650" s="7"/>
    </row>
    <row r="651" ht="18">
      <c r="AA651" s="7"/>
    </row>
    <row r="652" ht="18">
      <c r="AA652" s="7"/>
    </row>
    <row r="653" ht="18">
      <c r="AA653" s="7"/>
    </row>
    <row r="654" ht="18">
      <c r="AA654" s="7"/>
    </row>
    <row r="655" ht="18">
      <c r="AA655" s="7"/>
    </row>
    <row r="656" ht="18">
      <c r="AA656" s="7"/>
    </row>
    <row r="657" ht="18">
      <c r="AA657" s="7"/>
    </row>
    <row r="658" ht="18">
      <c r="AA658" s="7"/>
    </row>
    <row r="659" ht="18">
      <c r="AA659" s="7"/>
    </row>
    <row r="660" ht="18">
      <c r="AA660" s="7"/>
    </row>
    <row r="661" ht="18">
      <c r="AA661" s="7"/>
    </row>
    <row r="662" ht="18">
      <c r="AA662" s="7"/>
    </row>
    <row r="663" ht="18">
      <c r="AA663" s="7"/>
    </row>
    <row r="664" ht="18">
      <c r="AA664" s="7"/>
    </row>
    <row r="665" ht="18">
      <c r="AA665" s="7"/>
    </row>
    <row r="666" ht="18">
      <c r="AA666" s="7"/>
    </row>
    <row r="667" ht="18">
      <c r="AA667" s="7"/>
    </row>
    <row r="668" ht="18">
      <c r="AA668" s="7"/>
    </row>
    <row r="669" ht="18">
      <c r="AA669" s="7"/>
    </row>
    <row r="670" ht="18">
      <c r="AA670" s="7"/>
    </row>
    <row r="671" ht="18">
      <c r="AA671" s="7"/>
    </row>
    <row r="672" ht="18">
      <c r="AA672" s="7"/>
    </row>
    <row r="673" ht="18">
      <c r="AA673" s="7"/>
    </row>
    <row r="674" ht="18">
      <c r="AA674" s="7"/>
    </row>
    <row r="675" ht="18">
      <c r="AA675" s="7"/>
    </row>
    <row r="676" ht="18">
      <c r="AA676" s="7"/>
    </row>
    <row r="677" ht="18">
      <c r="AA677" s="7"/>
    </row>
    <row r="678" ht="18">
      <c r="AA678" s="7"/>
    </row>
    <row r="679" ht="18">
      <c r="AA679" s="7"/>
    </row>
    <row r="680" ht="18">
      <c r="AA680" s="7"/>
    </row>
    <row r="681" ht="18">
      <c r="AA681" s="7"/>
    </row>
    <row r="682" ht="18">
      <c r="AA682" s="7"/>
    </row>
    <row r="683" ht="18">
      <c r="AA683" s="7"/>
    </row>
    <row r="684" ht="18">
      <c r="AA684" s="7"/>
    </row>
    <row r="685" ht="18">
      <c r="AA685" s="7"/>
    </row>
    <row r="686" ht="18">
      <c r="AA686" s="7"/>
    </row>
    <row r="687" ht="18">
      <c r="AA687" s="7"/>
    </row>
    <row r="688" ht="18">
      <c r="AA688" s="7"/>
    </row>
    <row r="689" ht="18">
      <c r="AA689" s="7"/>
    </row>
    <row r="690" ht="18">
      <c r="AA690" s="7"/>
    </row>
    <row r="691" ht="18">
      <c r="AA691" s="7"/>
    </row>
    <row r="692" ht="18">
      <c r="AA692" s="7"/>
    </row>
    <row r="693" ht="18">
      <c r="AA693" s="7"/>
    </row>
    <row r="694" ht="18">
      <c r="AA694" s="7"/>
    </row>
    <row r="695" ht="18">
      <c r="AA695" s="7"/>
    </row>
    <row r="696" ht="18">
      <c r="AA696" s="7"/>
    </row>
    <row r="697" ht="18">
      <c r="AA697" s="7"/>
    </row>
    <row r="698" ht="18">
      <c r="AA698" s="7"/>
    </row>
    <row r="699" ht="18">
      <c r="AA699" s="7"/>
    </row>
    <row r="700" ht="18">
      <c r="AA700" s="7"/>
    </row>
    <row r="701" ht="18">
      <c r="AA701" s="7"/>
    </row>
    <row r="702" ht="18">
      <c r="AA702" s="7"/>
    </row>
    <row r="703" ht="18">
      <c r="AA703" s="7"/>
    </row>
    <row r="704" ht="18">
      <c r="AA704" s="7"/>
    </row>
    <row r="705" ht="18">
      <c r="AA705" s="7"/>
    </row>
    <row r="706" ht="18">
      <c r="AA706" s="7"/>
    </row>
    <row r="707" ht="18">
      <c r="AA707" s="7"/>
    </row>
    <row r="708" ht="18">
      <c r="AA708" s="7"/>
    </row>
    <row r="709" ht="18">
      <c r="AA709" s="7"/>
    </row>
    <row r="710" ht="18">
      <c r="AA710" s="7"/>
    </row>
    <row r="711" ht="18">
      <c r="AA711" s="7"/>
    </row>
    <row r="712" ht="18">
      <c r="AA712" s="7"/>
    </row>
    <row r="713" ht="18">
      <c r="AA713" s="7"/>
    </row>
    <row r="714" ht="18">
      <c r="AA714" s="7"/>
    </row>
    <row r="715" ht="18">
      <c r="AA715" s="7"/>
    </row>
    <row r="716" ht="18">
      <c r="AA716" s="7"/>
    </row>
    <row r="717" ht="18">
      <c r="AA717" s="7"/>
    </row>
    <row r="718" ht="18">
      <c r="AA718" s="7"/>
    </row>
    <row r="719" ht="18">
      <c r="AA719" s="7"/>
    </row>
    <row r="720" ht="18">
      <c r="AA720" s="7"/>
    </row>
    <row r="721" ht="18">
      <c r="AA721" s="7"/>
    </row>
    <row r="722" ht="18">
      <c r="AA722" s="7"/>
    </row>
    <row r="723" ht="18">
      <c r="AA723" s="7"/>
    </row>
    <row r="724" ht="18">
      <c r="AA724" s="7"/>
    </row>
    <row r="725" ht="18">
      <c r="AA725" s="7"/>
    </row>
    <row r="726" ht="18">
      <c r="AA726" s="7"/>
    </row>
    <row r="727" ht="18">
      <c r="AA727" s="7"/>
    </row>
    <row r="728" ht="18">
      <c r="AA728" s="7"/>
    </row>
    <row r="729" ht="18">
      <c r="AA729" s="7"/>
    </row>
    <row r="730" ht="18">
      <c r="AA730" s="7"/>
    </row>
    <row r="731" ht="18">
      <c r="AA731" s="7"/>
    </row>
    <row r="732" ht="18">
      <c r="AA732" s="7"/>
    </row>
    <row r="733" ht="18">
      <c r="AA733" s="7"/>
    </row>
    <row r="734" ht="18">
      <c r="AA734" s="7"/>
    </row>
    <row r="735" ht="18">
      <c r="AA735" s="7"/>
    </row>
    <row r="736" ht="18">
      <c r="AA736" s="7"/>
    </row>
    <row r="737" ht="18">
      <c r="AA737" s="7"/>
    </row>
    <row r="738" ht="18">
      <c r="AA738" s="7"/>
    </row>
    <row r="739" ht="18">
      <c r="AA739" s="7"/>
    </row>
    <row r="740" ht="18">
      <c r="AA740" s="7"/>
    </row>
    <row r="741" ht="18">
      <c r="AA741" s="7"/>
    </row>
    <row r="742" ht="18">
      <c r="AA742" s="7"/>
    </row>
    <row r="743" ht="18">
      <c r="AA743" s="7"/>
    </row>
    <row r="744" ht="18">
      <c r="AA744" s="7"/>
    </row>
    <row r="745" ht="18">
      <c r="AA745" s="7"/>
    </row>
    <row r="746" ht="18">
      <c r="AA746" s="7"/>
    </row>
    <row r="747" ht="18">
      <c r="AA747" s="7"/>
    </row>
    <row r="748" ht="18">
      <c r="AA748" s="7"/>
    </row>
    <row r="749" ht="18">
      <c r="AA749" s="7"/>
    </row>
    <row r="750" ht="18">
      <c r="AA750" s="7"/>
    </row>
    <row r="751" ht="18">
      <c r="AA751" s="7"/>
    </row>
    <row r="752" ht="18">
      <c r="AA752" s="7"/>
    </row>
    <row r="753" ht="18">
      <c r="AA753" s="7"/>
    </row>
    <row r="754" ht="18">
      <c r="AA754" s="7"/>
    </row>
    <row r="755" ht="18">
      <c r="AA755" s="7"/>
    </row>
    <row r="756" ht="18">
      <c r="AA756" s="7"/>
    </row>
    <row r="757" ht="18">
      <c r="AA757" s="7"/>
    </row>
    <row r="758" ht="18">
      <c r="AA758" s="7"/>
    </row>
    <row r="759" ht="18">
      <c r="AA759" s="7"/>
    </row>
    <row r="760" ht="18">
      <c r="AA760" s="7"/>
    </row>
    <row r="761" ht="18">
      <c r="AA761" s="7"/>
    </row>
    <row r="762" ht="18">
      <c r="AA762" s="7"/>
    </row>
    <row r="763" ht="18">
      <c r="AA763" s="7"/>
    </row>
    <row r="764" ht="18">
      <c r="AA764" s="7"/>
    </row>
    <row r="765" ht="18">
      <c r="AA765" s="7"/>
    </row>
    <row r="766" ht="18">
      <c r="AA766" s="7"/>
    </row>
    <row r="767" ht="18">
      <c r="AA767" s="7"/>
    </row>
    <row r="768" ht="18">
      <c r="AA768" s="7"/>
    </row>
    <row r="769" ht="18">
      <c r="AA769" s="7"/>
    </row>
    <row r="770" ht="18">
      <c r="AA770" s="7"/>
    </row>
    <row r="771" ht="18">
      <c r="AA771" s="7"/>
    </row>
    <row r="772" ht="18">
      <c r="AA772" s="7"/>
    </row>
    <row r="773" ht="18">
      <c r="AA773" s="7"/>
    </row>
    <row r="774" ht="18">
      <c r="AA774" s="7"/>
    </row>
    <row r="775" ht="18">
      <c r="AA775" s="7"/>
    </row>
    <row r="776" ht="18">
      <c r="AA776" s="7"/>
    </row>
    <row r="777" ht="18">
      <c r="AA777" s="7"/>
    </row>
    <row r="778" ht="18">
      <c r="AA778" s="7"/>
    </row>
    <row r="779" ht="18">
      <c r="AA779" s="7"/>
    </row>
    <row r="780" ht="18">
      <c r="AA780" s="7"/>
    </row>
    <row r="781" ht="18">
      <c r="AA781" s="7"/>
    </row>
    <row r="782" ht="18">
      <c r="AA782" s="7"/>
    </row>
    <row r="783" ht="18">
      <c r="AA783" s="7"/>
    </row>
    <row r="784" ht="18">
      <c r="AA784" s="7"/>
    </row>
    <row r="785" ht="18">
      <c r="AA785" s="7"/>
    </row>
    <row r="786" ht="18">
      <c r="AA786" s="7"/>
    </row>
    <row r="787" ht="18">
      <c r="AA787" s="7"/>
    </row>
    <row r="788" ht="18">
      <c r="AA788" s="7"/>
    </row>
    <row r="789" ht="18">
      <c r="AA789" s="7"/>
    </row>
    <row r="790" ht="18">
      <c r="AA790" s="7"/>
    </row>
    <row r="791" ht="18">
      <c r="AA791" s="7"/>
    </row>
    <row r="792" ht="18">
      <c r="AA792" s="7"/>
    </row>
    <row r="793" ht="18">
      <c r="AA793" s="7"/>
    </row>
    <row r="794" ht="18">
      <c r="AA794" s="7"/>
    </row>
    <row r="795" ht="18">
      <c r="AA795" s="7"/>
    </row>
    <row r="796" ht="18">
      <c r="AA796" s="7"/>
    </row>
    <row r="797" ht="18">
      <c r="AA797" s="7"/>
    </row>
    <row r="798" ht="18">
      <c r="AA798" s="7"/>
    </row>
    <row r="799" ht="18">
      <c r="AA799" s="7"/>
    </row>
    <row r="800" ht="18">
      <c r="AA800" s="7"/>
    </row>
    <row r="801" ht="18">
      <c r="AA801" s="7"/>
    </row>
    <row r="802" ht="18">
      <c r="AA802" s="7"/>
    </row>
    <row r="803" ht="18">
      <c r="AA803" s="7"/>
    </row>
    <row r="804" ht="18">
      <c r="AA804" s="7"/>
    </row>
    <row r="805" ht="18">
      <c r="AA805" s="7"/>
    </row>
    <row r="806" ht="18">
      <c r="AA806" s="7"/>
    </row>
    <row r="807" ht="18">
      <c r="AA807" s="7"/>
    </row>
    <row r="808" ht="18">
      <c r="AA808" s="7"/>
    </row>
    <row r="809" ht="18">
      <c r="AA809" s="7"/>
    </row>
    <row r="810" ht="18">
      <c r="AA810" s="7"/>
    </row>
    <row r="811" ht="18">
      <c r="AA811" s="7"/>
    </row>
    <row r="812" ht="18">
      <c r="AA812" s="7"/>
    </row>
    <row r="813" ht="18">
      <c r="AA813" s="7"/>
    </row>
    <row r="814" ht="18">
      <c r="AA814" s="7"/>
    </row>
    <row r="815" ht="18">
      <c r="AA815" s="7"/>
    </row>
    <row r="816" ht="18">
      <c r="AA816" s="7"/>
    </row>
    <row r="817" ht="18">
      <c r="AA817" s="7"/>
    </row>
    <row r="818" ht="18">
      <c r="AA818" s="7"/>
    </row>
    <row r="819" ht="18">
      <c r="AA819" s="7"/>
    </row>
    <row r="820" ht="18">
      <c r="AA820" s="7"/>
    </row>
    <row r="821" ht="18">
      <c r="AA821" s="7"/>
    </row>
    <row r="822" ht="18">
      <c r="AA822" s="7"/>
    </row>
    <row r="823" ht="18">
      <c r="AA823" s="7"/>
    </row>
    <row r="824" ht="18">
      <c r="AA824" s="7"/>
    </row>
    <row r="825" ht="18">
      <c r="AA825" s="7"/>
    </row>
    <row r="826" ht="18">
      <c r="AA826" s="7"/>
    </row>
    <row r="827" ht="18">
      <c r="AA827" s="7"/>
    </row>
    <row r="828" ht="18">
      <c r="AA828" s="7"/>
    </row>
    <row r="829" ht="18">
      <c r="AA829" s="7"/>
    </row>
    <row r="830" ht="18">
      <c r="AA830" s="7"/>
    </row>
    <row r="831" ht="18">
      <c r="AA831" s="7"/>
    </row>
    <row r="832" ht="18">
      <c r="AA832" s="7"/>
    </row>
    <row r="833" ht="18">
      <c r="AA833" s="7"/>
    </row>
    <row r="834" ht="18">
      <c r="AA834" s="7"/>
    </row>
    <row r="835" ht="18">
      <c r="AA835" s="7"/>
    </row>
    <row r="836" ht="18">
      <c r="AA836" s="7"/>
    </row>
    <row r="837" ht="18">
      <c r="AA837" s="7"/>
    </row>
    <row r="838" ht="18">
      <c r="AA838" s="7"/>
    </row>
    <row r="839" ht="18">
      <c r="AA839" s="7"/>
    </row>
    <row r="840" ht="18">
      <c r="AA840" s="7"/>
    </row>
  </sheetData>
  <sheetProtection/>
  <mergeCells count="58">
    <mergeCell ref="A47:B47"/>
    <mergeCell ref="A48:B48"/>
    <mergeCell ref="A1:AA1"/>
    <mergeCell ref="A43:B43"/>
    <mergeCell ref="A44:B44"/>
    <mergeCell ref="A45:B45"/>
    <mergeCell ref="A35:B35"/>
    <mergeCell ref="A36:B36"/>
    <mergeCell ref="A37:B37"/>
    <mergeCell ref="A38:B38"/>
    <mergeCell ref="A31:B31"/>
    <mergeCell ref="A32:B32"/>
    <mergeCell ref="A28:B28"/>
    <mergeCell ref="A30:B30"/>
    <mergeCell ref="A46:B46"/>
    <mergeCell ref="A39:B39"/>
    <mergeCell ref="A40:B40"/>
    <mergeCell ref="A41:B41"/>
    <mergeCell ref="A42:B42"/>
    <mergeCell ref="A29:B29"/>
    <mergeCell ref="A20:B20"/>
    <mergeCell ref="A21:B21"/>
    <mergeCell ref="A22:B22"/>
    <mergeCell ref="A23:B23"/>
    <mergeCell ref="A33:B33"/>
    <mergeCell ref="A34:B34"/>
    <mergeCell ref="A24:B24"/>
    <mergeCell ref="A25:B25"/>
    <mergeCell ref="A26:B26"/>
    <mergeCell ref="A27:B27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C3:D3"/>
    <mergeCell ref="E3:F3"/>
    <mergeCell ref="G3:H3"/>
    <mergeCell ref="A5:B5"/>
    <mergeCell ref="A6:B6"/>
    <mergeCell ref="A7:B7"/>
    <mergeCell ref="Y3:Z3"/>
    <mergeCell ref="A3:B4"/>
    <mergeCell ref="Q3:R3"/>
    <mergeCell ref="S3:T3"/>
    <mergeCell ref="U3:V3"/>
    <mergeCell ref="W3:X3"/>
    <mergeCell ref="I3:J3"/>
    <mergeCell ref="K3:L3"/>
    <mergeCell ref="M3:N3"/>
    <mergeCell ref="O3:P3"/>
  </mergeCells>
  <printOptions horizontalCentered="1"/>
  <pageMargins left="0" right="0" top="0.1968503937007874" bottom="0.3937007874015748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Максимова</dc:creator>
  <cp:keywords/>
  <dc:description/>
  <cp:lastModifiedBy>1</cp:lastModifiedBy>
  <cp:lastPrinted>2018-02-06T12:51:17Z</cp:lastPrinted>
  <dcterms:created xsi:type="dcterms:W3CDTF">2018-02-06T09:01:53Z</dcterms:created>
  <dcterms:modified xsi:type="dcterms:W3CDTF">2018-10-04T12:54:49Z</dcterms:modified>
  <cp:category/>
  <cp:version/>
  <cp:contentType/>
  <cp:contentStatus/>
</cp:coreProperties>
</file>